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24" windowWidth="15288" windowHeight="8580" activeTab="1"/>
  </bookViews>
  <sheets>
    <sheet name="dichotomous" sheetId="1" r:id="rId1"/>
    <sheet name="continuous" sheetId="2" r:id="rId2"/>
    <sheet name="OIS" sheetId="3" r:id="rId3"/>
  </sheets>
  <externalReferences>
    <externalReference r:id="rId6"/>
  </externalReferences>
  <definedNames>
    <definedName name="_xlnm.Print_Area" localSheetId="1">'continuous'!$A$1:$P$44</definedName>
    <definedName name="_xlnm.Print_Area" localSheetId="0">'dichotomous'!$A$1:$T$59</definedName>
    <definedName name="_xlnm.Print_Area" localSheetId="2">'OIS'!$A$1:$I$46</definedName>
    <definedName name="Sparse1">'[1]Other considerations'!$C$2</definedName>
  </definedNames>
  <calcPr fullCalcOnLoad="1"/>
</workbook>
</file>

<file path=xl/sharedStrings.xml><?xml version="1.0" encoding="utf-8"?>
<sst xmlns="http://schemas.openxmlformats.org/spreadsheetml/2006/main" count="84" uniqueCount="75">
  <si>
    <t>χ2=</t>
  </si>
  <si>
    <t>黄色のセルに数値を入力してください。</t>
  </si>
  <si>
    <t>Name:</t>
  </si>
  <si>
    <t>事象(+)</t>
  </si>
  <si>
    <t>事象(-)</t>
  </si>
  <si>
    <t>計</t>
  </si>
  <si>
    <t>治療・曝露(+)</t>
  </si>
  <si>
    <t>a</t>
  </si>
  <si>
    <t>b</t>
  </si>
  <si>
    <t>治療・曝露(-)</t>
  </si>
  <si>
    <t>c</t>
  </si>
  <si>
    <t>d</t>
  </si>
  <si>
    <r>
      <t>P</t>
    </r>
    <r>
      <rPr>
        <sz val="10"/>
        <rFont val="ＭＳ Ｐ明朝"/>
        <family val="1"/>
      </rPr>
      <t>=</t>
    </r>
  </si>
  <si>
    <t>EER =a/(a+b)</t>
  </si>
  <si>
    <t>CER =c/(c+d)</t>
  </si>
  <si>
    <t>95%信頼区間</t>
  </si>
  <si>
    <t>相対リスク RR =a/(a+b)/c/(c+d)</t>
  </si>
  <si>
    <t>相対リスク減少 RRR =1-RR</t>
  </si>
  <si>
    <t>リスク差 RD = CER-EER</t>
  </si>
  <si>
    <t>オッズ比 OR =(a/b)/(c/d)</t>
  </si>
  <si>
    <t>治療必要数 NNT =1/RD</t>
  </si>
  <si>
    <t>結果を患者に適用する</t>
  </si>
  <si>
    <t>RRとベースラインリスクから自身の患者のNNTを計算する</t>
  </si>
  <si>
    <t xml:space="preserve"> step-1: 患者のベースラインリスク(Rc)を推定する（例、CHD 年間 10）</t>
  </si>
  <si>
    <t xml:space="preserve"> step-2: 研究結果から、RRを推定する (例, RR = 0.75)</t>
  </si>
  <si>
    <t xml:space="preserve"> step-3: 治療ありの場合の患者のリスクを推定する： Rc x RR; 10% x 0.75=7.5%</t>
  </si>
  <si>
    <t xml:space="preserve"> step-4: リスク差(RD, 絶対リスク減少)を推定する：　Rc - Rt； 10%-7.5% = 2.5%</t>
  </si>
  <si>
    <t xml:space="preserve"> step-5: 治療必要数(NNT)を推定する：　1/ARR;  1/0.025=40</t>
  </si>
  <si>
    <r>
      <t>OR(メタ解析など）とベースラインリスクから自身の患者のNNTを計算する</t>
    </r>
    <r>
      <rPr>
        <sz val="10"/>
        <rFont val="ＭＳ Ｐゴシック"/>
        <family val="3"/>
      </rPr>
      <t xml:space="preserve"> (*)</t>
    </r>
  </si>
  <si>
    <t xml:space="preserve"> step-1: 患者のベースラインリスク(Rc)を推定する（例、CHD 年間 20%）</t>
  </si>
  <si>
    <t xml:space="preserve"> step-2: 研究結果から、ORを推定する： 例　OR = 0.7</t>
  </si>
  <si>
    <t xml:space="preserve"> step-3: ORからRRを推定する RR = OR/(1-Rc x (1-OR));  0.7/(1-0.2 x 0.3)=0.74</t>
  </si>
  <si>
    <t xml:space="preserve"> step-4: 絶対リスク減少(ARR)を推定する：　Rc x (1-RR);  0.2 x 0.26=0.05</t>
  </si>
  <si>
    <t xml:space="preserve"> step-5: 治療必要数(NNT)を推定する： 1/ARR; 1/0.05=20</t>
  </si>
  <si>
    <t>*直接、ORからNNTの計算も可能である</t>
  </si>
  <si>
    <t>NNT=</t>
  </si>
  <si>
    <t>1-Rc(1-OR)</t>
  </si>
  <si>
    <t>Rc(1-Rc)(1-OR)</t>
  </si>
  <si>
    <t>注：</t>
  </si>
  <si>
    <t>2x2表内の入力データは、JAMA-UG　表7-2と同一である。</t>
  </si>
  <si>
    <t>アウトカムが治療群と対照群において、ごく稀ならば（セル内の a&lt;&lt;b, c&lt;&lt;d）、RRとORはほぼ等しくなる。</t>
  </si>
  <si>
    <t>「結果を患者に適用する｣の、ベースラインリスクからNNT推定（５つのステップ）は、JAMA-UG 11.2章を参考のこと。</t>
  </si>
  <si>
    <t>ORからのNNT計算は、JAMA-UG 10.2章を参考のこと。</t>
  </si>
  <si>
    <t>Name:</t>
  </si>
  <si>
    <t>（２）連続アウトカム(rating scales, body wt, QOL)</t>
  </si>
  <si>
    <t>標準化平均差とは、平均値の差を標準化したもの（standardized　mean difference）。算出される数値は，標準偏差を単位として平均値がどれだけ離れているかを表しており，たとえば，d = 1 なら，1 SD 離れていることを意味する。効果サイズ(d)は，値が1 を超えることもある（理論的には上限と下限は無制限である）ため，解釈がわかりづらいという一面もあるが、一般によく利用されている。</t>
  </si>
  <si>
    <t>プールした標準偏差： n が等しいならば、２つのＳＤの平均を、等しくない場合は対照群のＳＤを利用。</t>
  </si>
  <si>
    <t xml:space="preserve">  （統計的には、より複雑な計算や２群の分散比較が必要であるが、JAMA-UG書籍内容に合わせて簡略化した）</t>
  </si>
  <si>
    <t>n</t>
  </si>
  <si>
    <t>mean</t>
  </si>
  <si>
    <t>SD</t>
  </si>
  <si>
    <t>平均差</t>
  </si>
  <si>
    <t>pooled SD</t>
  </si>
  <si>
    <t>SE</t>
  </si>
  <si>
    <t>効果サイズ 
d=mean diff/pooled SD</t>
  </si>
  <si>
    <t>効果サイズと対照群の反応率（もしくは治療群の反応率）からNNTを計算する。</t>
  </si>
  <si>
    <t>２群でアウトカム変数が正規分布し、かつSDが等しいという仮定による。</t>
  </si>
  <si>
    <t>http://www.ebpcenter.com/spreadsheets/index.html</t>
  </si>
  <si>
    <t>効果サイズ</t>
  </si>
  <si>
    <t>対照群の反応率</t>
  </si>
  <si>
    <t>SD ctl</t>
  </si>
  <si>
    <t>in SD for Tx</t>
  </si>
  <si>
    <t>% responders in Tx</t>
  </si>
  <si>
    <t>NNT</t>
  </si>
  <si>
    <t>介入群の反応率</t>
  </si>
  <si>
    <t>% responders in Ctl</t>
  </si>
  <si>
    <t xml:space="preserve"> </t>
  </si>
  <si>
    <t>行列の挿入・削除で不具合が生じる可能性があります</t>
  </si>
  <si>
    <r>
      <t xml:space="preserve">Excel </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(1)</t>
    </r>
    <r>
      <rPr>
        <b/>
        <sz val="14"/>
        <color indexed="9"/>
        <rFont val="ＭＳ Ｐゴシック"/>
        <family val="3"/>
      </rPr>
      <t>　２値アウトカム</t>
    </r>
  </si>
  <si>
    <r>
      <t>(1)</t>
    </r>
    <r>
      <rPr>
        <sz val="11"/>
        <rFont val="ＭＳ Ｐゴシック"/>
        <family val="3"/>
      </rPr>
      <t xml:space="preserve"> </t>
    </r>
    <r>
      <rPr>
        <sz val="12"/>
        <rFont val="ＭＳ Ｐゴシック"/>
        <family val="3"/>
      </rPr>
      <t>２値アウトカム (rate, populations)</t>
    </r>
  </si>
  <si>
    <r>
      <t>Excel</t>
    </r>
    <r>
      <rPr>
        <b/>
        <sz val="14"/>
        <color indexed="9"/>
        <rFont val="ＭＳ Ｐゴシック"/>
        <family val="3"/>
      </rPr>
      <t>計算表</t>
    </r>
    <r>
      <rPr>
        <b/>
        <sz val="14"/>
        <color indexed="9"/>
        <rFont val="Arial"/>
        <family val="2"/>
      </rPr>
      <t xml:space="preserve">: </t>
    </r>
    <r>
      <rPr>
        <b/>
        <sz val="14"/>
        <color indexed="9"/>
        <rFont val="ＭＳ Ｐゴシック"/>
        <family val="3"/>
      </rPr>
      <t>治療</t>
    </r>
    <r>
      <rPr>
        <b/>
        <sz val="14"/>
        <color indexed="9"/>
        <rFont val="Arial"/>
        <family val="2"/>
      </rPr>
      <t xml:space="preserve"> (2)</t>
    </r>
    <r>
      <rPr>
        <b/>
        <sz val="14"/>
        <color indexed="9"/>
        <rFont val="ＭＳ Ｐゴシック"/>
        <family val="3"/>
      </rPr>
      <t>：　連続アウトカム</t>
    </r>
  </si>
  <si>
    <t>Excel計算： OIS (optimal infromation size) の計算</t>
  </si>
  <si>
    <t>独立した2群の差からのOIS計算</t>
  </si>
  <si>
    <t>書籍　「診療ガイドラインのためのGRADEシステム参照」より</t>
  </si>
  <si>
    <r>
      <t>上図は、対照群でのイベント発生率が異なる中で、20%、25%、30% の相対リスク減少を達成するのに必要なサンプルサイズ (αエラー 0.05、βエラー 0.2と仮定) を示したものである。検出力は、サンプルサイズよりは事象発生件数 イベント数) と大きな関わりを持ち、下図 は、上図と同様の関連性について示したものだが、患者数の代わりにイベント数を用いている。イベント数はある程度任意に選択可能だが、下図は、不精確さを理由に評価を下げるべき閾値としては、</t>
    </r>
    <r>
      <rPr>
        <b/>
        <sz val="9"/>
        <rFont val="ＭＳ Ｐ明朝"/>
        <family val="1"/>
      </rPr>
      <t xml:space="preserve">300 </t>
    </r>
    <r>
      <rPr>
        <sz val="9"/>
        <rFont val="ＭＳ Ｐ明朝"/>
        <family val="1"/>
      </rPr>
      <t>件のイベント数 （赤点線） が合理的であることを示している。</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</si>
</sst>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0000_ "/>
    <numFmt numFmtId="183" formatCode="0.0_ "/>
    <numFmt numFmtId="184" formatCode="0.00_);[Red]\(0.00\)"/>
    <numFmt numFmtId="185" formatCode="0.000_);[Red]\(0.000\)"/>
    <numFmt numFmtId="186" formatCode="0.0%"/>
    <numFmt numFmtId="187" formatCode="0.0000_ "/>
    <numFmt numFmtId="188" formatCode="0_ "/>
    <numFmt numFmtId="189" formatCode="0.0;[Red]0.0"/>
    <numFmt numFmtId="190" formatCode="0.000000000000000_);[Red]\(0.000000000000000\)"/>
    <numFmt numFmtId="191" formatCode="0.0_);[Red]\(0.0\)"/>
    <numFmt numFmtId="192" formatCode="0_);[Red]\(0\)"/>
    <numFmt numFmtId="193" formatCode="0_ ;[Red]\-0\ "/>
    <numFmt numFmtId="194" formatCode="0.0_ ;[Red]\-0.0\ "/>
    <numFmt numFmtId="195" formatCode="0.0000_);[Red]\(0.0000\)"/>
    <numFmt numFmtId="196" formatCode="0_);\(0\)"/>
    <numFmt numFmtId="197" formatCode="0.0000_);\(0.0000\)"/>
  </numFmts>
  <fonts count="82">
    <font>
      <sz val="11"/>
      <name val="ＭＳ Ｐゴシック"/>
      <family val="3"/>
    </font>
    <font>
      <sz val="10"/>
      <name val="ＭＳ Ｐゴシック"/>
      <family val="3"/>
    </font>
    <font>
      <sz val="12"/>
      <name val="ＭＳ Ｐゴシック"/>
      <family val="3"/>
    </font>
    <font>
      <u val="single"/>
      <sz val="10"/>
      <color indexed="12"/>
      <name val="Arial"/>
      <family val="2"/>
    </font>
    <font>
      <u val="single"/>
      <sz val="12"/>
      <color indexed="36"/>
      <name val="ＭＳ Ｐゴシック"/>
      <family val="3"/>
    </font>
    <font>
      <b/>
      <sz val="14"/>
      <color indexed="9"/>
      <name val="Arial"/>
      <family val="2"/>
    </font>
    <font>
      <sz val="10"/>
      <name val="Arial"/>
      <family val="2"/>
    </font>
    <font>
      <b/>
      <sz val="14"/>
      <color indexed="9"/>
      <name val="ＭＳ Ｐゴシック"/>
      <family val="3"/>
    </font>
    <font>
      <sz val="6"/>
      <name val="ＭＳ Ｐゴシック"/>
      <family val="3"/>
    </font>
    <font>
      <b/>
      <sz val="14"/>
      <name val="Arial"/>
      <family val="2"/>
    </font>
    <font>
      <b/>
      <sz val="10"/>
      <color indexed="10"/>
      <name val="ＭＳ Ｐゴシック"/>
      <family val="3"/>
    </font>
    <font>
      <b/>
      <sz val="16"/>
      <name val="Arial"/>
      <family val="2"/>
    </font>
    <font>
      <sz val="9"/>
      <color indexed="10"/>
      <name val="ＭＳ Ｐゴシック"/>
      <family val="3"/>
    </font>
    <font>
      <b/>
      <sz val="11"/>
      <color indexed="9"/>
      <name val="ＭＳ Ｐゴシック"/>
      <family val="3"/>
    </font>
    <font>
      <b/>
      <sz val="11"/>
      <name val="ＭＳ Ｐゴシック"/>
      <family val="3"/>
    </font>
    <font>
      <sz val="10"/>
      <color indexed="9"/>
      <name val="ＭＳ Ｐゴシック"/>
      <family val="3"/>
    </font>
    <font>
      <sz val="10"/>
      <color indexed="22"/>
      <name val="ＭＳ Ｐゴシック"/>
      <family val="3"/>
    </font>
    <font>
      <sz val="10"/>
      <name val="ＭＳ Ｐ明朝"/>
      <family val="1"/>
    </font>
    <font>
      <i/>
      <sz val="9"/>
      <name val="ＭＳ Ｐゴシック"/>
      <family val="3"/>
    </font>
    <font>
      <sz val="10"/>
      <color indexed="10"/>
      <name val="ＭＳ Ｐゴシック"/>
      <family val="3"/>
    </font>
    <font>
      <i/>
      <sz val="10"/>
      <name val="ＭＳ Ｐゴシック"/>
      <family val="3"/>
    </font>
    <font>
      <b/>
      <sz val="10"/>
      <name val="ＭＳ Ｐゴシック"/>
      <family val="3"/>
    </font>
    <font>
      <sz val="9"/>
      <name val="ＭＳ Ｐ明朝"/>
      <family val="1"/>
    </font>
    <font>
      <i/>
      <sz val="9"/>
      <color indexed="10"/>
      <name val="ＭＳ Ｐゴシック"/>
      <family val="3"/>
    </font>
    <font>
      <sz val="10"/>
      <color indexed="23"/>
      <name val="ＭＳ Ｐゴシック"/>
      <family val="3"/>
    </font>
    <font>
      <sz val="10"/>
      <color indexed="8"/>
      <name val="ＭＳ Ｐ明朝"/>
      <family val="1"/>
    </font>
    <font>
      <i/>
      <sz val="10"/>
      <name val="ＭＳ Ｐ明朝"/>
      <family val="1"/>
    </font>
    <font>
      <i/>
      <sz val="8"/>
      <color indexed="10"/>
      <name val="ＭＳ Ｐゴシック"/>
      <family val="3"/>
    </font>
    <font>
      <sz val="10"/>
      <color indexed="9"/>
      <name val="ＭＳ Ｐ明朝"/>
      <family val="1"/>
    </font>
    <font>
      <sz val="9"/>
      <name val="ＭＳ Ｐゴシック"/>
      <family val="3"/>
    </font>
    <font>
      <i/>
      <sz val="9"/>
      <name val="ＭＳ Ｐ明朝"/>
      <family val="1"/>
    </font>
    <font>
      <b/>
      <sz val="12"/>
      <name val="ＭＳ Ｐゴシック"/>
      <family val="3"/>
    </font>
    <font>
      <b/>
      <sz val="12"/>
      <name val="ＭＳ Ｐ明朝"/>
      <family val="1"/>
    </font>
    <font>
      <b/>
      <sz val="16"/>
      <name val="ＭＳ Ｐ明朝"/>
      <family val="1"/>
    </font>
    <font>
      <sz val="12"/>
      <name val="ＭＳ Ｐ明朝"/>
      <family val="1"/>
    </font>
    <font>
      <sz val="9"/>
      <color indexed="9"/>
      <name val="ＭＳ Ｐゴシック"/>
      <family val="3"/>
    </font>
    <font>
      <u val="single"/>
      <sz val="9"/>
      <color indexed="12"/>
      <name val="Arial"/>
      <family val="2"/>
    </font>
    <font>
      <sz val="12"/>
      <color indexed="9"/>
      <name val="ＭＳ Ｐゴシック"/>
      <family val="3"/>
    </font>
    <font>
      <sz val="10"/>
      <color indexed="10"/>
      <name val="ＭＳ Ｐ明朝"/>
      <family val="1"/>
    </font>
    <font>
      <sz val="8"/>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3.5"/>
      <color indexed="8"/>
      <name val="ＭＳ Ｐゴシック"/>
      <family val="3"/>
    </font>
    <font>
      <sz val="8"/>
      <color indexed="8"/>
      <name val="ＭＳ Ｐゴシック"/>
      <family val="3"/>
    </font>
    <font>
      <sz val="10.75"/>
      <color indexed="8"/>
      <name val="ＭＳ Ｐゴシック"/>
      <family val="3"/>
    </font>
    <font>
      <sz val="9.75"/>
      <color indexed="8"/>
      <name val="ＭＳ Ｐゴシック"/>
      <family val="3"/>
    </font>
    <font>
      <sz val="9"/>
      <color indexed="8"/>
      <name val="ＭＳ Ｐゴシック"/>
      <family val="3"/>
    </font>
    <font>
      <sz val="9"/>
      <color indexed="8"/>
      <name val="ＭＳ Ｐ明朝"/>
      <family val="1"/>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color indexed="63"/>
      </right>
      <top style="thick">
        <color indexed="23"/>
      </top>
      <bottom>
        <color indexed="63"/>
      </bottom>
    </border>
    <border>
      <left style="thin"/>
      <right>
        <color indexed="63"/>
      </right>
      <top style="thick">
        <color indexed="23"/>
      </top>
      <bottom>
        <color indexed="63"/>
      </bottom>
    </border>
    <border>
      <left style="thick">
        <color indexed="23"/>
      </left>
      <right>
        <color indexed="63"/>
      </right>
      <top>
        <color indexed="63"/>
      </top>
      <bottom style="thick">
        <color indexed="23"/>
      </bottom>
    </border>
    <border>
      <left style="thin"/>
      <right>
        <color indexed="63"/>
      </right>
      <top>
        <color indexed="63"/>
      </top>
      <bottom style="thick">
        <color indexed="23"/>
      </bottom>
    </border>
    <border>
      <left>
        <color indexed="63"/>
      </left>
      <right>
        <color indexed="63"/>
      </right>
      <top style="thick">
        <color indexed="2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style="thick">
        <color indexed="23"/>
      </top>
      <bottom>
        <color indexed="63"/>
      </bottom>
    </border>
    <border>
      <left>
        <color indexed="63"/>
      </left>
      <right style="thick">
        <color indexed="23"/>
      </right>
      <top>
        <color indexed="63"/>
      </top>
      <bottom style="thick">
        <color indexed="23"/>
      </bottom>
    </border>
    <border>
      <left style="thick">
        <color indexed="23"/>
      </left>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thin">
        <color indexed="23"/>
      </left>
      <right>
        <color indexed="63"/>
      </right>
      <top style="thin">
        <color indexed="23"/>
      </top>
      <bottom style="medium">
        <color indexed="23"/>
      </bottom>
    </border>
    <border>
      <left>
        <color indexed="63"/>
      </left>
      <right style="thin">
        <color indexed="23"/>
      </right>
      <top style="thin">
        <color indexed="2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 fillId="0" borderId="0">
      <alignment/>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4" fillId="0" borderId="0" applyNumberFormat="0" applyFill="0" applyBorder="0" applyAlignment="0" applyProtection="0"/>
    <xf numFmtId="0" fontId="81" fillId="32" borderId="0" applyNumberFormat="0" applyBorder="0" applyAlignment="0" applyProtection="0"/>
  </cellStyleXfs>
  <cellXfs count="240">
    <xf numFmtId="0" fontId="0" fillId="0" borderId="0" xfId="0" applyAlignment="1">
      <alignment vertical="center"/>
    </xf>
    <xf numFmtId="0" fontId="5" fillId="33" borderId="0" xfId="33" applyFont="1" applyFill="1" applyBorder="1" applyAlignment="1" applyProtection="1">
      <alignment vertical="center"/>
      <protection locked="0"/>
    </xf>
    <xf numFmtId="0" fontId="9" fillId="33" borderId="0" xfId="33" applyFont="1" applyFill="1" applyBorder="1" applyAlignment="1" applyProtection="1">
      <alignment vertical="center"/>
      <protection locked="0"/>
    </xf>
    <xf numFmtId="0" fontId="1" fillId="0" borderId="0" xfId="33"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1" fillId="0" borderId="0" xfId="33"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0" xfId="0" applyFont="1" applyBorder="1" applyAlignment="1" applyProtection="1">
      <alignment/>
      <protection locked="0"/>
    </xf>
    <xf numFmtId="0" fontId="12" fillId="0" borderId="0" xfId="0" applyFont="1" applyFill="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181" fontId="15"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0" fillId="34" borderId="13" xfId="0" applyFont="1" applyFill="1" applyBorder="1" applyAlignment="1" applyProtection="1">
      <alignment vertical="top"/>
      <protection locked="0"/>
    </xf>
    <xf numFmtId="0" fontId="20" fillId="34" borderId="14" xfId="0" applyFont="1" applyFill="1" applyBorder="1" applyAlignment="1" applyProtection="1">
      <alignment vertical="top"/>
      <protection locked="0"/>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1" fillId="34" borderId="15" xfId="0" applyFont="1" applyFill="1" applyBorder="1" applyAlignment="1" applyProtection="1">
      <alignment vertical="top"/>
      <protection locked="0"/>
    </xf>
    <xf numFmtId="0" fontId="1" fillId="34" borderId="16" xfId="0" applyFont="1" applyFill="1" applyBorder="1" applyAlignment="1" applyProtection="1">
      <alignment vertical="top"/>
      <protection locked="0"/>
    </xf>
    <xf numFmtId="0" fontId="17" fillId="0" borderId="17"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right" vertical="center" wrapText="1"/>
      <protection locked="0"/>
    </xf>
    <xf numFmtId="0" fontId="22"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180" fontId="1"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5" fillId="35" borderId="0" xfId="0" applyFont="1" applyFill="1" applyBorder="1" applyAlignment="1" applyProtection="1">
      <alignment horizontal="center" vertical="center"/>
      <protection locked="0"/>
    </xf>
    <xf numFmtId="0" fontId="17" fillId="35" borderId="0" xfId="0" applyFont="1" applyFill="1" applyBorder="1" applyAlignment="1" applyProtection="1">
      <alignment vertical="center"/>
      <protection locked="0"/>
    </xf>
    <xf numFmtId="0" fontId="26" fillId="35"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 fillId="35" borderId="0" xfId="0" applyFont="1" applyFill="1" applyBorder="1" applyAlignment="1" applyProtection="1">
      <alignment vertical="center"/>
      <protection locked="0"/>
    </xf>
    <xf numFmtId="181" fontId="1" fillId="0" borderId="0" xfId="0" applyNumberFormat="1" applyFont="1" applyFill="1" applyBorder="1" applyAlignment="1" applyProtection="1">
      <alignment vertical="center"/>
      <protection locked="0"/>
    </xf>
    <xf numFmtId="180"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 fillId="35" borderId="18" xfId="0" applyFont="1" applyFill="1" applyBorder="1" applyAlignment="1" applyProtection="1">
      <alignment vertical="center"/>
      <protection locked="0"/>
    </xf>
    <xf numFmtId="0" fontId="1" fillId="35" borderId="19" xfId="0" applyFont="1" applyFill="1" applyBorder="1" applyAlignment="1" applyProtection="1">
      <alignment vertical="center"/>
      <protection locked="0"/>
    </xf>
    <xf numFmtId="181" fontId="15" fillId="0" borderId="0" xfId="0" applyNumberFormat="1" applyFont="1" applyFill="1" applyBorder="1" applyAlignment="1" applyProtection="1">
      <alignment vertical="center"/>
      <protection locked="0"/>
    </xf>
    <xf numFmtId="0" fontId="1" fillId="35" borderId="20" xfId="0" applyFont="1" applyFill="1" applyBorder="1" applyAlignment="1" applyProtection="1">
      <alignment vertical="center"/>
      <protection locked="0"/>
    </xf>
    <xf numFmtId="184" fontId="15" fillId="0" borderId="0" xfId="0" applyNumberFormat="1" applyFont="1" applyFill="1" applyBorder="1" applyAlignment="1" applyProtection="1">
      <alignment vertical="center"/>
      <protection locked="0"/>
    </xf>
    <xf numFmtId="0" fontId="1" fillId="35" borderId="21" xfId="0" applyFont="1" applyFill="1" applyBorder="1" applyAlignment="1" applyProtection="1">
      <alignment vertical="center"/>
      <protection locked="0"/>
    </xf>
    <xf numFmtId="188" fontId="15"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88" fontId="1" fillId="0" borderId="0" xfId="0" applyNumberFormat="1" applyFont="1" applyFill="1" applyBorder="1" applyAlignment="1" applyProtection="1">
      <alignment horizontal="center" vertical="center"/>
      <protection locked="0"/>
    </xf>
    <xf numFmtId="188" fontId="16" fillId="0" borderId="0" xfId="0" applyNumberFormat="1" applyFont="1" applyFill="1" applyBorder="1" applyAlignment="1" applyProtection="1">
      <alignment vertical="center"/>
      <protection locked="0"/>
    </xf>
    <xf numFmtId="0" fontId="13" fillId="36" borderId="0" xfId="0" applyFont="1" applyFill="1" applyBorder="1" applyAlignment="1" applyProtection="1">
      <alignment horizontal="left" vertical="center"/>
      <protection locked="0"/>
    </xf>
    <xf numFmtId="0" fontId="15" fillId="36"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188" fontId="1" fillId="0" borderId="10" xfId="0" applyNumberFormat="1" applyFont="1" applyFill="1" applyBorder="1" applyAlignment="1" applyProtection="1">
      <alignment horizontal="center" vertical="center"/>
      <protection locked="0"/>
    </xf>
    <xf numFmtId="188" fontId="15" fillId="0" borderId="10" xfId="0" applyNumberFormat="1"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7" fillId="37" borderId="0" xfId="0" applyFont="1" applyFill="1" applyBorder="1" applyAlignment="1" applyProtection="1">
      <alignment horizontal="left" vertical="center"/>
      <protection locked="0"/>
    </xf>
    <xf numFmtId="0" fontId="17" fillId="37"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protection locked="0"/>
    </xf>
    <xf numFmtId="9" fontId="17" fillId="37" borderId="0"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183" fontId="1" fillId="0" borderId="0" xfId="0" applyNumberFormat="1" applyFont="1" applyFill="1" applyBorder="1" applyAlignment="1" applyProtection="1">
      <alignment vertical="center"/>
      <protection locked="0"/>
    </xf>
    <xf numFmtId="188" fontId="1" fillId="0" borderId="0" xfId="0" applyNumberFormat="1" applyFont="1" applyFill="1" applyBorder="1" applyAlignment="1" applyProtection="1">
      <alignment vertical="center"/>
      <protection locked="0"/>
    </xf>
    <xf numFmtId="192" fontId="1" fillId="0" borderId="0" xfId="0" applyNumberFormat="1" applyFont="1" applyFill="1" applyBorder="1" applyAlignment="1" applyProtection="1">
      <alignment vertical="center"/>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29" fillId="0" borderId="0" xfId="0" applyFont="1" applyFill="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10" xfId="0" applyFont="1" applyBorder="1" applyAlignment="1" applyProtection="1">
      <alignment vertical="center"/>
      <protection locked="0"/>
    </xf>
    <xf numFmtId="0" fontId="18"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22" fillId="0" borderId="0" xfId="0" applyFont="1" applyFill="1" applyBorder="1" applyAlignment="1" applyProtection="1">
      <alignment horizontal="left" vertical="center" wrapText="1"/>
      <protection locked="0"/>
    </xf>
    <xf numFmtId="192" fontId="29"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Fill="1" applyAlignment="1" applyProtection="1">
      <alignment horizontal="left" vertical="center" wrapText="1"/>
      <protection locked="0"/>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Fill="1" applyBorder="1" applyAlignment="1">
      <alignment/>
    </xf>
    <xf numFmtId="0" fontId="1" fillId="0" borderId="0" xfId="0" applyFont="1" applyFill="1" applyBorder="1" applyAlignment="1">
      <alignment vertical="center"/>
    </xf>
    <xf numFmtId="0" fontId="11" fillId="0" borderId="0" xfId="33" applyFont="1" applyFill="1" applyBorder="1" applyAlignment="1" applyProtection="1">
      <alignment vertical="center"/>
      <protection/>
    </xf>
    <xf numFmtId="0" fontId="0" fillId="0" borderId="0" xfId="0" applyFill="1" applyAlignment="1">
      <alignment vertical="center"/>
    </xf>
    <xf numFmtId="0" fontId="31" fillId="0" borderId="0" xfId="0" applyFont="1" applyFill="1" applyBorder="1" applyAlignment="1">
      <alignment horizontal="left" vertical="center"/>
    </xf>
    <xf numFmtId="0" fontId="17"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3" applyFont="1" applyFill="1" applyBorder="1" applyAlignment="1" applyProtection="1">
      <alignment vertical="center"/>
      <protection/>
    </xf>
    <xf numFmtId="0" fontId="34" fillId="0" borderId="0" xfId="0" applyFont="1" applyFill="1" applyAlignment="1">
      <alignment vertical="center"/>
    </xf>
    <xf numFmtId="0" fontId="2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22" xfId="0" applyFont="1" applyFill="1" applyBorder="1" applyAlignment="1">
      <alignment horizontal="center" vertical="center"/>
    </xf>
    <xf numFmtId="0" fontId="2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181" fontId="1" fillId="35" borderId="23" xfId="0" applyNumberFormat="1" applyFont="1" applyFill="1" applyBorder="1" applyAlignment="1">
      <alignment horizontal="center" vertical="center"/>
    </xf>
    <xf numFmtId="0" fontId="1" fillId="0" borderId="0" xfId="0" applyFont="1" applyFill="1" applyBorder="1" applyAlignment="1" applyProtection="1">
      <alignment vertical="center"/>
      <protection hidden="1"/>
    </xf>
    <xf numFmtId="0" fontId="19" fillId="0" borderId="0" xfId="0" applyFont="1" applyFill="1" applyBorder="1" applyAlignment="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183" fontId="35" fillId="0" borderId="0" xfId="0" applyNumberFormat="1" applyFont="1" applyFill="1" applyBorder="1" applyAlignment="1" applyProtection="1">
      <alignment horizontal="left" wrapText="1"/>
      <protection/>
    </xf>
    <xf numFmtId="0" fontId="29" fillId="0" borderId="0" xfId="0" applyFont="1" applyFill="1" applyBorder="1" applyAlignment="1">
      <alignment/>
    </xf>
    <xf numFmtId="183" fontId="35" fillId="0" borderId="0" xfId="0" applyNumberFormat="1" applyFont="1" applyFill="1" applyBorder="1" applyAlignment="1">
      <alignment vertical="center"/>
    </xf>
    <xf numFmtId="0" fontId="1" fillId="35" borderId="24" xfId="0" applyFont="1" applyFill="1" applyBorder="1" applyAlignment="1">
      <alignment vertical="center"/>
    </xf>
    <xf numFmtId="181" fontId="1" fillId="0" borderId="0" xfId="0" applyNumberFormat="1" applyFont="1" applyFill="1" applyBorder="1" applyAlignment="1">
      <alignment horizontal="left" vertical="center" wrapText="1"/>
    </xf>
    <xf numFmtId="181" fontId="21" fillId="0" borderId="0" xfId="0" applyNumberFormat="1" applyFont="1" applyFill="1" applyBorder="1" applyAlignment="1">
      <alignment horizontal="center" vertical="center"/>
    </xf>
    <xf numFmtId="181" fontId="1" fillId="0" borderId="0" xfId="0" applyNumberFormat="1" applyFont="1" applyFill="1" applyBorder="1" applyAlignment="1">
      <alignment horizontal="center" vertical="center"/>
    </xf>
    <xf numFmtId="181" fontId="29" fillId="0" borderId="0" xfId="0" applyNumberFormat="1" applyFont="1" applyFill="1" applyBorder="1" applyAlignment="1">
      <alignment horizontal="left" vertical="center" wrapText="1"/>
    </xf>
    <xf numFmtId="181" fontId="29" fillId="0" borderId="0" xfId="0" applyNumberFormat="1" applyFont="1" applyFill="1" applyBorder="1" applyAlignment="1">
      <alignment horizontal="center" vertical="center"/>
    </xf>
    <xf numFmtId="0" fontId="13" fillId="36" borderId="0" xfId="0" applyFont="1" applyFill="1" applyBorder="1" applyAlignment="1">
      <alignment horizontal="left" vertical="center"/>
    </xf>
    <xf numFmtId="0" fontId="15" fillId="36" borderId="0" xfId="0" applyFont="1" applyFill="1" applyBorder="1" applyAlignment="1">
      <alignment horizontal="left" vertical="center"/>
    </xf>
    <xf numFmtId="0" fontId="13" fillId="0" borderId="0" xfId="0" applyFont="1" applyFill="1" applyBorder="1" applyAlignment="1">
      <alignment horizontal="left" vertical="center"/>
    </xf>
    <xf numFmtId="0" fontId="15" fillId="0" borderId="0" xfId="0" applyFont="1" applyFill="1" applyBorder="1" applyAlignment="1">
      <alignment horizontal="left" vertical="center"/>
    </xf>
    <xf numFmtId="0" fontId="29" fillId="0" borderId="0" xfId="0" applyFont="1" applyFill="1" applyBorder="1" applyAlignment="1">
      <alignment horizontal="left" vertical="center"/>
    </xf>
    <xf numFmtId="0" fontId="36" fillId="0" borderId="0" xfId="44" applyFont="1" applyFill="1" applyBorder="1" applyAlignment="1" applyProtection="1">
      <alignment vertical="center"/>
      <protection/>
    </xf>
    <xf numFmtId="0" fontId="21" fillId="0" borderId="25" xfId="0" applyFont="1" applyFill="1" applyBorder="1" applyAlignment="1">
      <alignment vertical="center"/>
    </xf>
    <xf numFmtId="0" fontId="21" fillId="0" borderId="26" xfId="0" applyFont="1" applyFill="1" applyBorder="1" applyAlignment="1">
      <alignment vertical="center"/>
    </xf>
    <xf numFmtId="0" fontId="1" fillId="0" borderId="26" xfId="0" applyFont="1" applyFill="1" applyBorder="1" applyAlignment="1">
      <alignment vertical="center"/>
    </xf>
    <xf numFmtId="0" fontId="1" fillId="0" borderId="26" xfId="0" applyFont="1" applyFill="1" applyBorder="1" applyAlignment="1">
      <alignment vertical="center"/>
    </xf>
    <xf numFmtId="0" fontId="19" fillId="0" borderId="26" xfId="0" applyFont="1" applyFill="1" applyBorder="1" applyAlignment="1">
      <alignment vertical="center"/>
    </xf>
    <xf numFmtId="0" fontId="19" fillId="0" borderId="26" xfId="0" applyFont="1" applyFill="1" applyBorder="1" applyAlignment="1">
      <alignment vertical="center"/>
    </xf>
    <xf numFmtId="0" fontId="16" fillId="0" borderId="26" xfId="0" applyFont="1" applyFill="1" applyBorder="1" applyAlignment="1">
      <alignment vertical="center"/>
    </xf>
    <xf numFmtId="181" fontId="16" fillId="0" borderId="26" xfId="0" applyNumberFormat="1" applyFont="1" applyFill="1" applyBorder="1" applyAlignment="1">
      <alignment vertical="center"/>
    </xf>
    <xf numFmtId="0" fontId="16" fillId="0" borderId="26" xfId="0" applyFont="1" applyFill="1" applyBorder="1" applyAlignment="1">
      <alignment vertical="center"/>
    </xf>
    <xf numFmtId="183" fontId="21" fillId="0" borderId="27" xfId="0" applyNumberFormat="1" applyFont="1" applyFill="1" applyBorder="1" applyAlignment="1">
      <alignment horizontal="center" vertical="center"/>
    </xf>
    <xf numFmtId="0" fontId="1" fillId="34" borderId="28" xfId="0" applyFont="1" applyFill="1" applyBorder="1" applyAlignment="1" applyProtection="1">
      <alignment horizontal="center" vertical="center"/>
      <protection locked="0"/>
    </xf>
    <xf numFmtId="0" fontId="1" fillId="34" borderId="1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10" xfId="0" applyFont="1" applyFill="1" applyBorder="1" applyAlignment="1">
      <alignment vertical="center"/>
    </xf>
    <xf numFmtId="0" fontId="16" fillId="0" borderId="10" xfId="0" applyFont="1" applyFill="1" applyBorder="1" applyAlignment="1">
      <alignment vertical="center"/>
    </xf>
    <xf numFmtId="181" fontId="16" fillId="0" borderId="10" xfId="0" applyNumberFormat="1" applyFont="1" applyFill="1" applyBorder="1" applyAlignment="1">
      <alignment vertical="center"/>
    </xf>
    <xf numFmtId="0" fontId="16" fillId="0" borderId="10" xfId="0" applyFont="1" applyFill="1" applyBorder="1" applyAlignment="1">
      <alignment vertical="center"/>
    </xf>
    <xf numFmtId="183" fontId="21" fillId="35" borderId="29" xfId="0" applyNumberFormat="1" applyFont="1" applyFill="1" applyBorder="1" applyAlignment="1">
      <alignment horizontal="center" vertical="center"/>
    </xf>
    <xf numFmtId="0" fontId="16" fillId="0" borderId="0" xfId="0" applyFont="1" applyFill="1" applyBorder="1" applyAlignment="1">
      <alignment vertical="center"/>
    </xf>
    <xf numFmtId="181" fontId="16" fillId="0" borderId="0" xfId="0" applyNumberFormat="1" applyFont="1" applyFill="1" applyBorder="1" applyAlignment="1">
      <alignment vertical="center"/>
    </xf>
    <xf numFmtId="0" fontId="16" fillId="0" borderId="0" xfId="0" applyFont="1" applyFill="1" applyBorder="1" applyAlignment="1">
      <alignment vertical="center"/>
    </xf>
    <xf numFmtId="183" fontId="1" fillId="0" borderId="0" xfId="0" applyNumberFormat="1" applyFont="1" applyFill="1" applyBorder="1" applyAlignment="1">
      <alignment horizontal="center" vertical="center"/>
    </xf>
    <xf numFmtId="184" fontId="21" fillId="0" borderId="26" xfId="0" applyNumberFormat="1" applyFont="1" applyFill="1" applyBorder="1" applyAlignment="1">
      <alignment vertical="center"/>
    </xf>
    <xf numFmtId="184" fontId="19" fillId="0" borderId="26" xfId="0" applyNumberFormat="1" applyFont="1" applyFill="1" applyBorder="1" applyAlignment="1">
      <alignment vertical="center"/>
    </xf>
    <xf numFmtId="184" fontId="16" fillId="0" borderId="26" xfId="0" applyNumberFormat="1" applyFont="1" applyFill="1" applyBorder="1" applyAlignment="1">
      <alignment vertical="center"/>
    </xf>
    <xf numFmtId="191" fontId="21" fillId="0" borderId="27" xfId="0" applyNumberFormat="1" applyFont="1" applyFill="1" applyBorder="1" applyAlignment="1">
      <alignment horizontal="center" vertical="center"/>
    </xf>
    <xf numFmtId="184" fontId="19" fillId="0" borderId="10" xfId="0" applyNumberFormat="1" applyFont="1" applyFill="1" applyBorder="1" applyAlignment="1" applyProtection="1">
      <alignment vertical="center"/>
      <protection locked="0"/>
    </xf>
    <xf numFmtId="184" fontId="16" fillId="0" borderId="10" xfId="0" applyNumberFormat="1" applyFont="1" applyFill="1" applyBorder="1" applyAlignment="1">
      <alignment vertical="center"/>
    </xf>
    <xf numFmtId="191" fontId="21" fillId="35" borderId="29" xfId="0" applyNumberFormat="1"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0" fillId="0" borderId="0" xfId="0" applyAlignment="1">
      <alignment vertical="center"/>
    </xf>
    <xf numFmtId="0" fontId="17" fillId="0" borderId="0" xfId="0" applyFont="1" applyAlignment="1">
      <alignment vertical="center"/>
    </xf>
    <xf numFmtId="0" fontId="1" fillId="33" borderId="0" xfId="33" applyFont="1" applyFill="1" applyBorder="1" applyAlignment="1" applyProtection="1">
      <alignment vertical="center"/>
      <protection locked="0"/>
    </xf>
    <xf numFmtId="181" fontId="1"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37" fillId="33" borderId="0" xfId="0" applyFont="1" applyFill="1" applyAlignment="1">
      <alignment vertical="center"/>
    </xf>
    <xf numFmtId="0" fontId="1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wrapText="1"/>
    </xf>
    <xf numFmtId="0" fontId="22" fillId="0" borderId="0"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protection locked="0"/>
    </xf>
    <xf numFmtId="0" fontId="12" fillId="0" borderId="0" xfId="0" applyFont="1" applyFill="1" applyAlignment="1" applyProtection="1">
      <alignment horizontal="left" vertical="center" wrapText="1"/>
      <protection locked="0"/>
    </xf>
    <xf numFmtId="0" fontId="1" fillId="0" borderId="3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21" fillId="34" borderId="17" xfId="0" applyFont="1" applyFill="1" applyBorder="1" applyAlignment="1" applyProtection="1">
      <alignment horizontal="center" vertical="center"/>
      <protection locked="0"/>
    </xf>
    <xf numFmtId="0" fontId="21" fillId="34" borderId="34" xfId="0"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vertical="center"/>
      <protection locked="0"/>
    </xf>
    <xf numFmtId="0" fontId="22" fillId="0" borderId="37" xfId="0"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180" fontId="17" fillId="35" borderId="0"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21" fillId="34" borderId="35"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181" fontId="1" fillId="35" borderId="18" xfId="0" applyNumberFormat="1" applyFont="1" applyFill="1" applyBorder="1" applyAlignment="1" applyProtection="1">
      <alignment horizontal="center" vertical="center"/>
      <protection locked="0"/>
    </xf>
    <xf numFmtId="181" fontId="1" fillId="35" borderId="38" xfId="0" applyNumberFormat="1" applyFont="1" applyFill="1" applyBorder="1" applyAlignment="1" applyProtection="1">
      <alignment horizontal="center" vertical="center"/>
      <protection locked="0"/>
    </xf>
    <xf numFmtId="181" fontId="1" fillId="35" borderId="0" xfId="0" applyNumberFormat="1" applyFont="1" applyFill="1" applyBorder="1" applyAlignment="1" applyProtection="1">
      <alignment horizontal="center" vertical="center"/>
      <protection locked="0"/>
    </xf>
    <xf numFmtId="181" fontId="1" fillId="35" borderId="20" xfId="0" applyNumberFormat="1" applyFont="1" applyFill="1" applyBorder="1" applyAlignment="1" applyProtection="1">
      <alignment horizontal="center" vertical="center"/>
      <protection locked="0"/>
    </xf>
    <xf numFmtId="181" fontId="1" fillId="35" borderId="39" xfId="0" applyNumberFormat="1" applyFont="1" applyFill="1" applyBorder="1" applyAlignment="1" applyProtection="1">
      <alignment horizontal="center" vertical="center"/>
      <protection locked="0"/>
    </xf>
    <xf numFmtId="0" fontId="1" fillId="35" borderId="40" xfId="0" applyFont="1" applyFill="1" applyBorder="1" applyAlignment="1" applyProtection="1">
      <alignment horizontal="left" vertical="center"/>
      <protection locked="0"/>
    </xf>
    <xf numFmtId="0" fontId="1" fillId="35" borderId="21" xfId="0" applyFont="1" applyFill="1" applyBorder="1" applyAlignment="1" applyProtection="1">
      <alignment horizontal="left" vertical="center"/>
      <protection locked="0"/>
    </xf>
    <xf numFmtId="188" fontId="1" fillId="35" borderId="40" xfId="0" applyNumberFormat="1" applyFont="1" applyFill="1" applyBorder="1" applyAlignment="1" applyProtection="1">
      <alignment horizontal="center" vertical="center"/>
      <protection locked="0"/>
    </xf>
    <xf numFmtId="188" fontId="1" fillId="35" borderId="41" xfId="0" applyNumberFormat="1" applyFont="1" applyFill="1" applyBorder="1" applyAlignment="1" applyProtection="1">
      <alignment horizontal="center" vertical="center"/>
      <protection locked="0"/>
    </xf>
    <xf numFmtId="188" fontId="1" fillId="35" borderId="0"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184" fontId="1" fillId="35" borderId="0" xfId="0" applyNumberFormat="1" applyFont="1" applyFill="1" applyBorder="1" applyAlignment="1" applyProtection="1">
      <alignment horizontal="center" vertical="center"/>
      <protection locked="0"/>
    </xf>
    <xf numFmtId="188" fontId="21" fillId="0" borderId="42" xfId="0" applyNumberFormat="1" applyFont="1" applyFill="1" applyBorder="1" applyAlignment="1" applyProtection="1">
      <alignment horizontal="center" vertical="center"/>
      <protection locked="0"/>
    </xf>
    <xf numFmtId="188" fontId="21" fillId="0" borderId="24" xfId="0"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184" fontId="1" fillId="34" borderId="26" xfId="0" applyNumberFormat="1" applyFont="1" applyFill="1" applyBorder="1" applyAlignment="1" applyProtection="1">
      <alignment horizontal="center" vertical="center"/>
      <protection locked="0"/>
    </xf>
    <xf numFmtId="184" fontId="1" fillId="34" borderId="0" xfId="0" applyNumberFormat="1" applyFont="1" applyFill="1" applyBorder="1" applyAlignment="1" applyProtection="1">
      <alignment horizontal="center" vertical="center"/>
      <protection locked="0"/>
    </xf>
    <xf numFmtId="181" fontId="1" fillId="34" borderId="26" xfId="0" applyNumberFormat="1" applyFont="1" applyFill="1" applyBorder="1" applyAlignment="1" applyProtection="1">
      <alignment horizontal="center" vertical="center"/>
      <protection locked="0"/>
    </xf>
    <xf numFmtId="0" fontId="17" fillId="0" borderId="0" xfId="0" applyFont="1" applyFill="1" applyBorder="1" applyAlignment="1">
      <alignment horizontal="left" vertical="top" wrapText="1"/>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183" fontId="1" fillId="35" borderId="44" xfId="0" applyNumberFormat="1" applyFont="1" applyFill="1" applyBorder="1" applyAlignment="1">
      <alignment horizontal="center" vertical="center"/>
    </xf>
    <xf numFmtId="183" fontId="1" fillId="35" borderId="45" xfId="0" applyNumberFormat="1" applyFont="1" applyFill="1" applyBorder="1" applyAlignment="1">
      <alignment horizontal="center" vertical="center"/>
    </xf>
    <xf numFmtId="0" fontId="21" fillId="34" borderId="46" xfId="0" applyFont="1" applyFill="1" applyBorder="1" applyAlignment="1" applyProtection="1">
      <alignment horizontal="center" vertical="center"/>
      <protection locked="0"/>
    </xf>
    <xf numFmtId="0" fontId="21" fillId="34" borderId="47" xfId="0" applyFont="1" applyFill="1" applyBorder="1" applyAlignment="1" applyProtection="1">
      <alignment horizontal="center" vertical="center"/>
      <protection locked="0"/>
    </xf>
    <xf numFmtId="0" fontId="21" fillId="34" borderId="48" xfId="0" applyFont="1" applyFill="1" applyBorder="1" applyAlignment="1" applyProtection="1">
      <alignment horizontal="center" vertical="center"/>
      <protection locked="0"/>
    </xf>
    <xf numFmtId="0" fontId="21" fillId="34" borderId="49" xfId="0" applyFont="1" applyFill="1" applyBorder="1" applyAlignment="1" applyProtection="1">
      <alignment horizontal="center" vertical="center"/>
      <protection locked="0"/>
    </xf>
    <xf numFmtId="0" fontId="21" fillId="34" borderId="50"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21" fillId="34" borderId="52" xfId="0" applyFont="1" applyFill="1" applyBorder="1" applyAlignment="1" applyProtection="1">
      <alignment horizontal="center" vertical="center"/>
      <protection locked="0"/>
    </xf>
    <xf numFmtId="0" fontId="21" fillId="34" borderId="53" xfId="0" applyFont="1" applyFill="1" applyBorder="1" applyAlignment="1" applyProtection="1">
      <alignment horizontal="center" vertical="center"/>
      <protection locked="0"/>
    </xf>
    <xf numFmtId="0" fontId="21" fillId="34" borderId="54" xfId="0" applyFont="1" applyFill="1" applyBorder="1" applyAlignment="1" applyProtection="1">
      <alignment horizontal="center" vertical="center"/>
      <protection locked="0"/>
    </xf>
    <xf numFmtId="0" fontId="1" fillId="35" borderId="43" xfId="0" applyFont="1" applyFill="1" applyBorder="1" applyAlignment="1">
      <alignment horizontal="center" vertical="center"/>
    </xf>
    <xf numFmtId="0" fontId="1" fillId="35" borderId="45" xfId="0" applyFont="1" applyFill="1" applyBorder="1" applyAlignment="1">
      <alignment horizontal="center" vertical="center"/>
    </xf>
    <xf numFmtId="0" fontId="29" fillId="0" borderId="0" xfId="0" applyFont="1" applyFill="1" applyBorder="1" applyAlignment="1">
      <alignment horizontal="center"/>
    </xf>
    <xf numFmtId="181" fontId="1" fillId="35" borderId="42" xfId="0" applyNumberFormat="1" applyFont="1" applyFill="1" applyBorder="1" applyAlignment="1">
      <alignment horizontal="left" vertical="center" wrapText="1"/>
    </xf>
    <xf numFmtId="181" fontId="1" fillId="35" borderId="55" xfId="0" applyNumberFormat="1" applyFont="1" applyFill="1" applyBorder="1" applyAlignment="1">
      <alignment horizontal="left" vertical="center" wrapText="1"/>
    </xf>
    <xf numFmtId="181" fontId="21" fillId="35" borderId="42" xfId="0" applyNumberFormat="1" applyFont="1" applyFill="1" applyBorder="1" applyAlignment="1">
      <alignment horizontal="center" vertical="center"/>
    </xf>
    <xf numFmtId="181" fontId="21" fillId="35" borderId="24" xfId="0" applyNumberFormat="1" applyFont="1" applyFill="1" applyBorder="1" applyAlignment="1">
      <alignment horizontal="center" vertical="center"/>
    </xf>
    <xf numFmtId="181" fontId="1" fillId="35" borderId="0" xfId="0" applyNumberFormat="1" applyFont="1" applyFill="1" applyBorder="1" applyAlignment="1">
      <alignment horizontal="center" vertical="center"/>
    </xf>
    <xf numFmtId="0" fontId="22" fillId="37"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OR</a:t>
            </a:r>
          </a:p>
        </c:rich>
      </c:tx>
      <c:layout>
        <c:manualLayout>
          <c:xMode val="factor"/>
          <c:yMode val="factor"/>
          <c:x val="0.00375"/>
          <c:y val="0"/>
        </c:manualLayout>
      </c:layout>
      <c:spPr>
        <a:noFill/>
        <a:ln>
          <a:noFill/>
        </a:ln>
      </c:spPr>
    </c:title>
    <c:plotArea>
      <c:layout>
        <c:manualLayout>
          <c:xMode val="edge"/>
          <c:yMode val="edge"/>
          <c:x val="0.045"/>
          <c:y val="0.251"/>
          <c:w val="0.932"/>
          <c:h val="0.7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8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0.5244470366577183</c:v>
                </c:pt>
              </c:numLit>
            </c:plus>
            <c:minus>
              <c:numLit>
                <c:ptCount val="1"/>
                <c:pt idx="0">
                  <c:v>0.2521805922419821</c:v>
                </c:pt>
              </c:numLit>
            </c:minus>
            <c:noEndCap val="1"/>
            <c:spPr>
              <a:ln w="25400">
                <a:solidFill>
                  <a:srgbClr val="008000"/>
                </a:solidFill>
              </a:ln>
            </c:spPr>
          </c:errBars>
          <c:xVal>
            <c:numRef>
              <c:f>dichotomous!$G$22</c:f>
              <c:numCache/>
            </c:numRef>
          </c:xVal>
          <c:yVal>
            <c:numLit>
              <c:ptCount val="1"/>
              <c:pt idx="0">
                <c:v>1</c:v>
              </c:pt>
            </c:numLit>
          </c:yVal>
          <c:smooth val="0"/>
        </c:ser>
        <c:axId val="57965994"/>
        <c:axId val="51931899"/>
      </c:scatterChart>
      <c:valAx>
        <c:axId val="57965994"/>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51931899"/>
        <c:crosses val="autoZero"/>
        <c:crossBetween val="midCat"/>
        <c:dispUnits/>
      </c:valAx>
      <c:valAx>
        <c:axId val="51931899"/>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57965994"/>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RR</a:t>
            </a:r>
          </a:p>
        </c:rich>
      </c:tx>
      <c:layout>
        <c:manualLayout>
          <c:xMode val="factor"/>
          <c:yMode val="factor"/>
          <c:x val="0.0075"/>
          <c:y val="0"/>
        </c:manualLayout>
      </c:layout>
      <c:spPr>
        <a:noFill/>
        <a:ln>
          <a:noFill/>
        </a:ln>
      </c:spPr>
    </c:title>
    <c:plotArea>
      <c:layout>
        <c:manualLayout>
          <c:xMode val="edge"/>
          <c:yMode val="edge"/>
          <c:x val="0.045"/>
          <c:y val="0.24925"/>
          <c:w val="0.90975"/>
          <c:h val="0.75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_ " sourceLinked="0"/>
              <c:showLegendKey val="0"/>
              <c:showVal val="0"/>
              <c:showBubbleSize val="0"/>
              <c:showCatName val="1"/>
              <c:showSerName val="0"/>
              <c:showPercent val="0"/>
            </c:dLbl>
            <c:numFmt formatCode="0.00_ " sourceLinked="0"/>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errBars>
            <c:errDir val="x"/>
            <c:errBarType val="both"/>
            <c:errValType val="cust"/>
            <c:plus>
              <c:numLit>
                <c:ptCount val="1"/>
                <c:pt idx="0">
                  <c:v>0.38450004120187986</c:v>
                </c:pt>
              </c:numLit>
            </c:plus>
            <c:minus>
              <c:numLit>
                <c:ptCount val="1"/>
                <c:pt idx="0">
                  <c:v>0.23882851318241494</c:v>
                </c:pt>
              </c:numLit>
            </c:minus>
            <c:noEndCap val="1"/>
            <c:spPr>
              <a:ln w="25400">
                <a:solidFill>
                  <a:srgbClr val="000000"/>
                </a:solidFill>
              </a:ln>
            </c:spPr>
          </c:errBars>
          <c:xVal>
            <c:numRef>
              <c:f>dichotomous!$G$19</c:f>
              <c:numCache/>
            </c:numRef>
          </c:xVal>
          <c:yVal>
            <c:numLit>
              <c:ptCount val="1"/>
              <c:pt idx="0">
                <c:v>1</c:v>
              </c:pt>
            </c:numLit>
          </c:yVal>
          <c:smooth val="0"/>
        </c:ser>
        <c:axId val="64733908"/>
        <c:axId val="45734261"/>
      </c:scatterChart>
      <c:valAx>
        <c:axId val="64733908"/>
        <c:scaling>
          <c:logBase val="10"/>
          <c:orientation val="minMax"/>
          <c:max val="10"/>
          <c:min val="0.1"/>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5734261"/>
        <c:crosses val="autoZero"/>
        <c:crossBetween val="midCat"/>
        <c:dispUnits/>
      </c:valAx>
      <c:valAx>
        <c:axId val="45734261"/>
        <c:scaling>
          <c:orientation val="minMax"/>
          <c:max val="2"/>
          <c:min val="0"/>
        </c:scaling>
        <c:axPos val="l"/>
        <c:delete val="0"/>
        <c:numFmt formatCode="General" sourceLinked="1"/>
        <c:majorTickMark val="none"/>
        <c:minorTickMark val="none"/>
        <c:tickLblPos val="none"/>
        <c:spPr>
          <a:ln w="3175">
            <a:solidFill>
              <a:srgbClr val="000000"/>
            </a:solidFill>
            <a:prstDash val="sysDot"/>
          </a:ln>
        </c:spPr>
        <c:crossAx val="64733908"/>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66675</xdr:rowOff>
    </xdr:from>
    <xdr:to>
      <xdr:col>8</xdr:col>
      <xdr:colOff>19050</xdr:colOff>
      <xdr:row>47</xdr:row>
      <xdr:rowOff>57150</xdr:rowOff>
    </xdr:to>
    <xdr:sp>
      <xdr:nvSpPr>
        <xdr:cNvPr id="1" name="Rectangle 1"/>
        <xdr:cNvSpPr>
          <a:spLocks/>
        </xdr:cNvSpPr>
      </xdr:nvSpPr>
      <xdr:spPr>
        <a:xfrm>
          <a:off x="47625" y="7200900"/>
          <a:ext cx="2352675" cy="3333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latin typeface="ＭＳ Ｐゴシック"/>
              <a:ea typeface="ＭＳ Ｐゴシック"/>
              <a:cs typeface="ＭＳ Ｐゴシック"/>
            </a:rPr>
            <a:t>過度に数値に夢中になってはいけない</a:t>
          </a:r>
        </a:p>
      </xdr:txBody>
    </xdr:sp>
    <xdr:clientData/>
  </xdr:twoCellAnchor>
  <xdr:twoCellAnchor>
    <xdr:from>
      <xdr:col>13</xdr:col>
      <xdr:colOff>28575</xdr:colOff>
      <xdr:row>14</xdr:row>
      <xdr:rowOff>104775</xdr:rowOff>
    </xdr:from>
    <xdr:to>
      <xdr:col>19</xdr:col>
      <xdr:colOff>95250</xdr:colOff>
      <xdr:row>21</xdr:row>
      <xdr:rowOff>161925</xdr:rowOff>
    </xdr:to>
    <xdr:graphicFrame>
      <xdr:nvGraphicFramePr>
        <xdr:cNvPr id="2" name="グラフ 2"/>
        <xdr:cNvGraphicFramePr/>
      </xdr:nvGraphicFramePr>
      <xdr:xfrm>
        <a:off x="3971925" y="2419350"/>
        <a:ext cx="2409825" cy="1133475"/>
      </xdr:xfrm>
      <a:graphic>
        <a:graphicData uri="http://schemas.openxmlformats.org/drawingml/2006/chart">
          <c:chart xmlns:c="http://schemas.openxmlformats.org/drawingml/2006/chart" r:id="rId1"/>
        </a:graphicData>
      </a:graphic>
    </xdr:graphicFrame>
    <xdr:clientData/>
  </xdr:twoCellAnchor>
  <xdr:twoCellAnchor>
    <xdr:from>
      <xdr:col>13</xdr:col>
      <xdr:colOff>19050</xdr:colOff>
      <xdr:row>5</xdr:row>
      <xdr:rowOff>66675</xdr:rowOff>
    </xdr:from>
    <xdr:to>
      <xdr:col>19</xdr:col>
      <xdr:colOff>85725</xdr:colOff>
      <xdr:row>13</xdr:row>
      <xdr:rowOff>47625</xdr:rowOff>
    </xdr:to>
    <xdr:graphicFrame>
      <xdr:nvGraphicFramePr>
        <xdr:cNvPr id="3" name="グラフ 3"/>
        <xdr:cNvGraphicFramePr/>
      </xdr:nvGraphicFramePr>
      <xdr:xfrm>
        <a:off x="3962400" y="1133475"/>
        <a:ext cx="2409825" cy="1143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47625</xdr:rowOff>
    </xdr:from>
    <xdr:to>
      <xdr:col>15</xdr:col>
      <xdr:colOff>361950</xdr:colOff>
      <xdr:row>43</xdr:row>
      <xdr:rowOff>133350</xdr:rowOff>
    </xdr:to>
    <xdr:sp>
      <xdr:nvSpPr>
        <xdr:cNvPr id="1" name="Rectangle 1"/>
        <xdr:cNvSpPr>
          <a:spLocks/>
        </xdr:cNvSpPr>
      </xdr:nvSpPr>
      <xdr:spPr>
        <a:xfrm>
          <a:off x="152400" y="6143625"/>
          <a:ext cx="5324475" cy="2305050"/>
        </a:xfrm>
        <a:prstGeom prst="rect">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JAMA-UG 10.5</a:t>
          </a:r>
          <a:r>
            <a:rPr lang="en-US" cap="none" sz="900" b="0" i="0" u="none" baseline="0">
              <a:solidFill>
                <a:srgbClr val="000000"/>
              </a:solidFill>
              <a:latin typeface="ＭＳ Ｐゴシック"/>
              <a:ea typeface="ＭＳ Ｐゴシック"/>
              <a:cs typeface="ＭＳ Ｐゴシック"/>
            </a:rPr>
            <a:t>章より）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たとえば、クローン病に対するメトトレキサートの試験を実施した研究者らは、臨床医が</a:t>
          </a:r>
          <a:r>
            <a:rPr lang="en-US" cap="none" sz="900" b="0" i="0" u="none" baseline="0">
              <a:solidFill>
                <a:srgbClr val="000000"/>
              </a:solidFill>
            </a:rPr>
            <a:t>HRQL </a:t>
          </a:r>
          <a:r>
            <a:rPr lang="en-US" cap="none" sz="900" b="0" i="0" u="none" baseline="0">
              <a:solidFill>
                <a:srgbClr val="000000"/>
              </a:solidFill>
            </a:rPr>
            <a:t>の差の大きさを解釈するのを支援しなかった。</a:t>
          </a:r>
          <a:r>
            <a:rPr lang="en-US" cap="none" sz="900" b="0" i="0" u="none" baseline="0">
              <a:solidFill>
                <a:srgbClr val="000000"/>
              </a:solidFill>
            </a:rPr>
            <a:t>16 </a:t>
          </a:r>
          <a:r>
            <a:rPr lang="en-US" cap="none" sz="900" b="0" i="0" u="none" baseline="0">
              <a:solidFill>
                <a:srgbClr val="000000"/>
              </a:solidFill>
            </a:rPr>
            <a:t>週間後の時点での、治療群と対照群との間の</a:t>
          </a:r>
          <a:r>
            <a:rPr lang="en-US" cap="none" sz="900" b="0" i="0" u="none" baseline="0">
              <a:solidFill>
                <a:srgbClr val="000000"/>
              </a:solidFill>
            </a:rPr>
            <a:t>IBDQ</a:t>
          </a:r>
          <a:r>
            <a:rPr lang="en-US" cap="none" sz="900" b="0" i="0" u="none" baseline="0">
              <a:solidFill>
                <a:srgbClr val="000000"/>
              </a:solidFill>
            </a:rPr>
            <a:t>（炎症性腸疾患質問票）スコアにおける平均差は</a:t>
          </a:r>
          <a:r>
            <a:rPr lang="en-US" cap="none" sz="900" b="0" i="0" u="none" baseline="0">
              <a:solidFill>
                <a:srgbClr val="000000"/>
              </a:solidFill>
            </a:rPr>
            <a:t>0.56 (P </a:t>
          </a:r>
          <a:r>
            <a:rPr lang="en-US" cap="none" sz="900" b="0" i="0" u="none" baseline="0">
              <a:solidFill>
                <a:srgbClr val="000000"/>
              </a:solidFill>
            </a:rPr>
            <a:t>＜</a:t>
          </a:r>
          <a:r>
            <a:rPr lang="en-US" cap="none" sz="900" b="0" i="0" u="none" baseline="0">
              <a:solidFill>
                <a:srgbClr val="000000"/>
              </a:solidFill>
            </a:rPr>
            <a:t> 0.002) </a:t>
          </a:r>
          <a:r>
            <a:rPr lang="en-US" cap="none" sz="900" b="0" i="0" u="none" baseline="0">
              <a:solidFill>
                <a:srgbClr val="000000"/>
              </a:solidFill>
            </a:rPr>
            <a:t>だった。したがって、メトトレキサートの研究における治療群と対照群との間の平均差は、</a:t>
          </a:r>
          <a:r>
            <a:rPr lang="en-US" cap="none" sz="900" b="0" i="0" u="none" baseline="0">
              <a:solidFill>
                <a:srgbClr val="000000"/>
              </a:solidFill>
            </a:rPr>
            <a:t>HRQL </a:t>
          </a:r>
          <a:r>
            <a:rPr lang="en-US" cap="none" sz="900" b="0" i="0" u="none" baseline="0">
              <a:solidFill>
                <a:srgbClr val="000000"/>
              </a:solidFill>
            </a:rPr>
            <a:t>における小さいが重要な変化という分類の中に入る可能性が高い。</a:t>
          </a:r>
          <a:r>
            <a:rPr lang="en-US" cap="none" sz="900" b="0" i="0" u="none" baseline="0">
              <a:solidFill>
                <a:srgbClr val="000000"/>
              </a:solidFill>
            </a:rPr>
            <a:t>
</a:t>
          </a:r>
          <a:r>
            <a:rPr lang="en-US" cap="none" sz="900" b="0" i="0" u="none" baseline="0">
              <a:solidFill>
                <a:srgbClr val="000000"/>
              </a:solidFill>
            </a:rPr>
            <a:t>　結果の解釈可能性を高めるためにわれわれが他にできることはあるか。</a:t>
          </a:r>
          <a:r>
            <a:rPr lang="en-US" cap="none" sz="900" b="0" i="0" u="none" baseline="0">
              <a:solidFill>
                <a:srgbClr val="000000"/>
              </a:solidFill>
            </a:rPr>
            <a:t>1</a:t>
          </a:r>
          <a:r>
            <a:rPr lang="en-US" cap="none" sz="900" b="0" i="0" u="none" baseline="0">
              <a:solidFill>
                <a:srgbClr val="000000"/>
              </a:solidFill>
            </a:rPr>
            <a:t>つのアプローチは、コーエン</a:t>
          </a:r>
          <a:r>
            <a:rPr lang="en-US" cap="none" sz="900" b="0" i="0" u="none" baseline="0">
              <a:solidFill>
                <a:srgbClr val="000000"/>
              </a:solidFill>
            </a:rPr>
            <a:t>d </a:t>
          </a:r>
          <a:r>
            <a:rPr lang="en-US" cap="none" sz="900" b="0" i="0" u="none" baseline="0">
              <a:solidFill>
                <a:srgbClr val="000000"/>
              </a:solidFill>
            </a:rPr>
            <a:t>を計算するというアプローチがある。この例の場合、</a:t>
          </a:r>
          <a:r>
            <a:rPr lang="en-US" cap="none" sz="900" b="0" i="0" u="none" baseline="0">
              <a:solidFill>
                <a:srgbClr val="000000"/>
              </a:solidFill>
            </a:rPr>
            <a:t>0.56 </a:t>
          </a:r>
          <a:r>
            <a:rPr lang="en-US" cap="none" sz="900" b="0" i="0" u="none" baseline="0">
              <a:solidFill>
                <a:srgbClr val="000000"/>
              </a:solidFill>
            </a:rPr>
            <a:t>の平均差は、効果サイズ</a:t>
          </a:r>
          <a:r>
            <a:rPr lang="en-US" cap="none" sz="900" b="0" i="0" u="none" baseline="0">
              <a:solidFill>
                <a:srgbClr val="000000"/>
              </a:solidFill>
            </a:rPr>
            <a:t>0.43</a:t>
          </a:r>
          <a:r>
            <a:rPr lang="en-US" cap="none" sz="900" b="0" i="0" u="none" baseline="0">
              <a:solidFill>
                <a:srgbClr val="000000"/>
              </a:solidFill>
            </a:rPr>
            <a:t>（＝</a:t>
          </a:r>
          <a:r>
            <a:rPr lang="en-US" cap="none" sz="900" b="0" i="0" u="none" baseline="0">
              <a:solidFill>
                <a:srgbClr val="000000"/>
              </a:solidFill>
            </a:rPr>
            <a:t>0.56/1.3</a:t>
          </a:r>
          <a:r>
            <a:rPr lang="en-US" cap="none" sz="900" b="0" i="0" u="none" baseline="0">
              <a:solidFill>
                <a:srgbClr val="000000"/>
              </a:solidFill>
            </a:rPr>
            <a:t>、すなわち対照群の</a:t>
          </a:r>
          <a:r>
            <a:rPr lang="en-US" cap="none" sz="900" b="0" i="0" u="none" baseline="0">
              <a:solidFill>
                <a:srgbClr val="000000"/>
              </a:solidFill>
            </a:rPr>
            <a:t>SD</a:t>
          </a:r>
          <a:r>
            <a:rPr lang="en-US" cap="none" sz="900" b="0" i="0" u="none" baseline="0">
              <a:solidFill>
                <a:srgbClr val="000000"/>
              </a:solidFill>
            </a:rPr>
            <a:t>）となる。別のアプローチは、効果サイズを</a:t>
          </a:r>
          <a:r>
            <a:rPr lang="en-US" cap="none" sz="900" b="0" i="0" u="none" baseline="0">
              <a:solidFill>
                <a:srgbClr val="000000"/>
              </a:solidFill>
            </a:rPr>
            <a:t>NNT </a:t>
          </a:r>
          <a:r>
            <a:rPr lang="en-US" cap="none" sz="900" b="0" i="0" u="none" baseline="0">
              <a:solidFill>
                <a:srgbClr val="000000"/>
              </a:solidFill>
            </a:rPr>
            <a:t>にさらに変換することである。表</a:t>
          </a:r>
          <a:r>
            <a:rPr lang="en-US" cap="none" sz="900" b="0" i="0" u="none" baseline="0">
              <a:solidFill>
                <a:srgbClr val="000000"/>
              </a:solidFill>
            </a:rPr>
            <a:t>10.5–3 </a:t>
          </a:r>
          <a:r>
            <a:rPr lang="en-US" cap="none" sz="900" b="0" i="0" u="none" baseline="0">
              <a:solidFill>
                <a:srgbClr val="000000"/>
              </a:solidFill>
            </a:rPr>
            <a:t>は、効果サイズの、対照群または治療群におけるおおよその効果サイズやイベント発生率に対応する</a:t>
          </a:r>
          <a:r>
            <a:rPr lang="en-US" cap="none" sz="900" b="0" i="0" u="none" baseline="0">
              <a:solidFill>
                <a:srgbClr val="000000"/>
              </a:solidFill>
            </a:rPr>
            <a:t>NNT </a:t>
          </a:r>
          <a:r>
            <a:rPr lang="en-US" cap="none" sz="900" b="0" i="0" u="none" baseline="0">
              <a:solidFill>
                <a:srgbClr val="000000"/>
              </a:solidFill>
            </a:rPr>
            <a:t>への変換を示す。メトトレキサートの試験の場合、もし</a:t>
          </a:r>
          <a:r>
            <a:rPr lang="en-US" cap="none" sz="900" b="0" i="0" u="none" baseline="0">
              <a:solidFill>
                <a:srgbClr val="000000"/>
              </a:solidFill>
            </a:rPr>
            <a:t>HRQL </a:t>
          </a:r>
          <a:r>
            <a:rPr lang="en-US" cap="none" sz="900" b="0" i="0" u="none" baseline="0">
              <a:solidFill>
                <a:srgbClr val="000000"/>
              </a:solidFill>
            </a:rPr>
            <a:t>における重要な改善の発生率が、疾患活動性に関わる報告された寛解率とほぼ同じで、かつこれがプラセボ群において</a:t>
          </a:r>
          <a:r>
            <a:rPr lang="en-US" cap="none" sz="900" b="0" i="0" u="none" baseline="0">
              <a:solidFill>
                <a:srgbClr val="000000"/>
              </a:solidFill>
            </a:rPr>
            <a:t>20</a:t>
          </a:r>
          <a:r>
            <a:rPr lang="en-US" cap="none" sz="900" b="0" i="0" u="none" baseline="0">
              <a:solidFill>
                <a:srgbClr val="000000"/>
              </a:solidFill>
            </a:rPr>
            <a:t>％だったと仮定すると、</a:t>
          </a:r>
          <a:r>
            <a:rPr lang="en-US" cap="none" sz="900" b="0" i="0" u="none" baseline="0">
              <a:solidFill>
                <a:srgbClr val="000000"/>
              </a:solidFill>
            </a:rPr>
            <a:t>0.43 SDs </a:t>
          </a:r>
          <a:r>
            <a:rPr lang="en-US" cap="none" sz="900" b="0" i="0" u="none" baseline="0">
              <a:solidFill>
                <a:srgbClr val="000000"/>
              </a:solidFill>
            </a:rPr>
            <a:t>の平均差は、</a:t>
          </a:r>
          <a:r>
            <a:rPr lang="en-US" cap="none" sz="900" b="0" i="0" u="none" baseline="0">
              <a:solidFill>
                <a:srgbClr val="000000"/>
              </a:solidFill>
            </a:rPr>
            <a:t>NNT </a:t>
          </a:r>
          <a:r>
            <a:rPr lang="en-US" cap="none" sz="900" b="0" i="0" u="none" baseline="0">
              <a:solidFill>
                <a:srgbClr val="000000"/>
              </a:solidFill>
            </a:rPr>
            <a:t>へ変換すると、</a:t>
          </a:r>
          <a:r>
            <a:rPr lang="en-US" cap="none" sz="900" b="0" i="0" u="none" baseline="0">
              <a:solidFill>
                <a:srgbClr val="000000"/>
              </a:solidFill>
            </a:rPr>
            <a:t>6.0</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0.5 </a:t>
          </a:r>
          <a:r>
            <a:rPr lang="en-US" cap="none" sz="900" b="0" i="0" u="none" baseline="0">
              <a:solidFill>
                <a:srgbClr val="000000"/>
              </a:solidFill>
            </a:rPr>
            <a:t>の交わる箇所）から</a:t>
          </a:r>
          <a:r>
            <a:rPr lang="en-US" cap="none" sz="900" b="0" i="0" u="none" baseline="0">
              <a:solidFill>
                <a:srgbClr val="000000"/>
              </a:solidFill>
            </a:rPr>
            <a:t>16.5</a:t>
          </a:r>
          <a:r>
            <a:rPr lang="en-US" cap="none" sz="900" b="0" i="0" u="none" baseline="0">
              <a:solidFill>
                <a:srgbClr val="000000"/>
              </a:solidFill>
            </a:rPr>
            <a:t>（対照群奏功率＝</a:t>
          </a:r>
          <a:r>
            <a:rPr lang="en-US" cap="none" sz="900" b="0" i="0" u="none" baseline="0">
              <a:solidFill>
                <a:srgbClr val="000000"/>
              </a:solidFill>
            </a:rPr>
            <a:t> 20</a:t>
          </a:r>
          <a:r>
            <a:rPr lang="en-US" cap="none" sz="900" b="0" i="0" u="none" baseline="0">
              <a:solidFill>
                <a:srgbClr val="000000"/>
              </a:solidFill>
            </a:rPr>
            <a:t>％と効果サイズ＝</a:t>
          </a:r>
          <a:r>
            <a:rPr lang="en-US" cap="none" sz="900" b="0" i="0" u="none" baseline="0">
              <a:solidFill>
                <a:srgbClr val="000000"/>
              </a:solidFill>
            </a:rPr>
            <a:t> 0.2 </a:t>
          </a:r>
          <a:r>
            <a:rPr lang="en-US" cap="none" sz="900" b="0" i="0" u="none" baseline="0">
              <a:solidFill>
                <a:srgbClr val="000000"/>
              </a:solidFill>
            </a:rPr>
            <a:t>が交わる箇所）になる。エクセルによる計算では、</a:t>
          </a:r>
          <a:r>
            <a:rPr lang="en-US" cap="none" sz="900" b="0" i="0" u="none" baseline="0">
              <a:solidFill>
                <a:srgbClr val="000000"/>
              </a:solidFill>
            </a:rPr>
            <a:t>NNT=</a:t>
          </a:r>
          <a:r>
            <a:rPr lang="en-US" cap="none" sz="900" b="0" i="0" u="none" baseline="0">
              <a:solidFill>
                <a:srgbClr val="000000"/>
              </a:solidFill>
            </a:rPr>
            <a:t>７．１となる。</a:t>
          </a:r>
          <a:r>
            <a:rPr lang="en-US" cap="none" sz="900" b="0" i="0" u="none" baseline="0">
              <a:solidFill>
                <a:srgbClr val="000000"/>
              </a:solidFill>
            </a:rPr>
            <a:t>
</a:t>
          </a:r>
        </a:p>
      </xdr:txBody>
    </xdr:sp>
    <xdr:clientData/>
  </xdr:twoCellAnchor>
  <xdr:twoCellAnchor>
    <xdr:from>
      <xdr:col>13</xdr:col>
      <xdr:colOff>285750</xdr:colOff>
      <xdr:row>11</xdr:row>
      <xdr:rowOff>28575</xdr:rowOff>
    </xdr:from>
    <xdr:to>
      <xdr:col>15</xdr:col>
      <xdr:colOff>466725</xdr:colOff>
      <xdr:row>14</xdr:row>
      <xdr:rowOff>247650</xdr:rowOff>
    </xdr:to>
    <xdr:sp>
      <xdr:nvSpPr>
        <xdr:cNvPr id="2" name="AutoShape 2"/>
        <xdr:cNvSpPr>
          <a:spLocks/>
        </xdr:cNvSpPr>
      </xdr:nvSpPr>
      <xdr:spPr>
        <a:xfrm>
          <a:off x="4505325" y="2552700"/>
          <a:ext cx="1076325" cy="657225"/>
        </a:xfrm>
        <a:prstGeom prst="borderCallout1">
          <a:avLst>
            <a:gd name="adj1" fmla="val -122564"/>
            <a:gd name="adj2" fmla="val 6337"/>
            <a:gd name="adj3" fmla="val -57078"/>
            <a:gd name="adj4" fmla="val -3309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000000"/>
              </a:solidFill>
              <a:latin typeface="ＭＳ Ｐゴシック"/>
              <a:ea typeface="ＭＳ Ｐゴシック"/>
              <a:cs typeface="ＭＳ Ｐゴシック"/>
            </a:rPr>
            <a:t>Cohen's d</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small  0.2
</a:t>
          </a:r>
          <a:r>
            <a:rPr lang="en-US" cap="none" sz="1000" b="0" i="0" u="none" baseline="0">
              <a:solidFill>
                <a:srgbClr val="000000"/>
              </a:solidFill>
              <a:latin typeface="ＭＳ Ｐゴシック"/>
              <a:ea typeface="ＭＳ Ｐゴシック"/>
              <a:cs typeface="ＭＳ Ｐゴシック"/>
            </a:rPr>
            <a:t>medium  0.5
</a:t>
          </a:r>
          <a:r>
            <a:rPr lang="en-US" cap="none" sz="1000" b="0" i="0" u="none" baseline="0">
              <a:solidFill>
                <a:srgbClr val="000000"/>
              </a:solidFill>
              <a:latin typeface="ＭＳ Ｐゴシック"/>
              <a:ea typeface="ＭＳ Ｐゴシック"/>
              <a:cs typeface="ＭＳ Ｐゴシック"/>
            </a:rPr>
            <a:t>large  0.8</a:t>
          </a:r>
        </a:p>
      </xdr:txBody>
    </xdr:sp>
    <xdr:clientData/>
  </xdr:twoCellAnchor>
  <xdr:twoCellAnchor>
    <xdr:from>
      <xdr:col>1</xdr:col>
      <xdr:colOff>485775</xdr:colOff>
      <xdr:row>25</xdr:row>
      <xdr:rowOff>85725</xdr:rowOff>
    </xdr:from>
    <xdr:to>
      <xdr:col>5</xdr:col>
      <xdr:colOff>114300</xdr:colOff>
      <xdr:row>30</xdr:row>
      <xdr:rowOff>152400</xdr:rowOff>
    </xdr:to>
    <xdr:sp>
      <xdr:nvSpPr>
        <xdr:cNvPr id="3" name="Line 3"/>
        <xdr:cNvSpPr>
          <a:spLocks/>
        </xdr:cNvSpPr>
      </xdr:nvSpPr>
      <xdr:spPr>
        <a:xfrm flipH="1" flipV="1">
          <a:off x="619125" y="5372100"/>
          <a:ext cx="127635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15</xdr:row>
      <xdr:rowOff>152400</xdr:rowOff>
    </xdr:from>
    <xdr:to>
      <xdr:col>15</xdr:col>
      <xdr:colOff>390525</xdr:colOff>
      <xdr:row>17</xdr:row>
      <xdr:rowOff>38100</xdr:rowOff>
    </xdr:to>
    <xdr:sp>
      <xdr:nvSpPr>
        <xdr:cNvPr id="4" name="Rectangle 4"/>
        <xdr:cNvSpPr>
          <a:spLocks/>
        </xdr:cNvSpPr>
      </xdr:nvSpPr>
      <xdr:spPr>
        <a:xfrm>
          <a:off x="333375" y="3486150"/>
          <a:ext cx="5172075" cy="628650"/>
        </a:xfrm>
        <a:prstGeom prst="rect">
          <a:avLst/>
        </a:prstGeom>
        <a:solidFill>
          <a:srgbClr val="CCFFCC">
            <a:alpha val="65000"/>
          </a:srgbClr>
        </a:solidFill>
        <a:ln w="9525" cmpd="sng">
          <a:noFill/>
        </a:ln>
      </xdr:spPr>
      <xdr:txBody>
        <a:bodyPr vertOverflow="clip" wrap="square" lIns="27432" tIns="18288" rIns="0" bIns="0"/>
        <a:p>
          <a:pPr algn="l">
            <a:defRPr/>
          </a:pPr>
          <a:r>
            <a:rPr lang="en-US" cap="none" sz="900" b="0" i="0" u="none" baseline="0">
              <a:solidFill>
                <a:srgbClr val="000000"/>
              </a:solidFill>
            </a:rPr>
            <a:t>入力例：　</a:t>
          </a:r>
          <a:r>
            <a:rPr lang="en-US" cap="none" sz="900" b="0" i="0" u="none" baseline="0">
              <a:solidFill>
                <a:srgbClr val="000000"/>
              </a:solidFill>
            </a:rPr>
            <a:t>
</a:t>
          </a:r>
          <a:r>
            <a:rPr lang="en-US" cap="none" sz="900" b="0" i="0" u="none" baseline="0">
              <a:solidFill>
                <a:srgbClr val="000000"/>
              </a:solidFill>
            </a:rPr>
            <a:t>試験終了時の平均値</a:t>
          </a:r>
          <a:r>
            <a:rPr lang="en-US" cap="none" sz="900" b="0" i="0" u="none" baseline="0">
              <a:solidFill>
                <a:srgbClr val="000000"/>
              </a:solidFill>
            </a:rPr>
            <a:t>(SD)</a:t>
          </a:r>
          <a:r>
            <a:rPr lang="en-US" cap="none" sz="900" b="0" i="0" u="none" baseline="0">
              <a:solidFill>
                <a:srgbClr val="000000"/>
              </a:solidFill>
            </a:rPr>
            <a:t>が介入群</a:t>
          </a:r>
          <a:r>
            <a:rPr lang="en-US" cap="none" sz="900" b="0" i="0" u="none" baseline="0">
              <a:solidFill>
                <a:srgbClr val="000000"/>
              </a:solidFill>
            </a:rPr>
            <a:t>(n=10)</a:t>
          </a:r>
          <a:r>
            <a:rPr lang="en-US" cap="none" sz="900" b="0" i="0" u="none" baseline="0">
              <a:solidFill>
                <a:srgbClr val="000000"/>
              </a:solidFill>
            </a:rPr>
            <a:t>において</a:t>
          </a:r>
          <a:r>
            <a:rPr lang="en-US" cap="none" sz="900" b="0" i="0" u="none" baseline="0">
              <a:solidFill>
                <a:srgbClr val="000000"/>
              </a:solidFill>
            </a:rPr>
            <a:t> 7.0 (2.38)</a:t>
          </a:r>
          <a:r>
            <a:rPr lang="en-US" cap="none" sz="900" b="0" i="0" u="none" baseline="0">
              <a:solidFill>
                <a:srgbClr val="000000"/>
              </a:solidFill>
            </a:rPr>
            <a:t>、対照群</a:t>
          </a:r>
          <a:r>
            <a:rPr lang="en-US" cap="none" sz="900" b="0" i="0" u="none" baseline="0">
              <a:solidFill>
                <a:srgbClr val="000000"/>
              </a:solidFill>
            </a:rPr>
            <a:t>(n=10)</a:t>
          </a:r>
          <a:r>
            <a:rPr lang="en-US" cap="none" sz="900" b="0" i="0" u="none" baseline="0">
              <a:solidFill>
                <a:srgbClr val="000000"/>
              </a:solidFill>
            </a:rPr>
            <a:t>では</a:t>
          </a:r>
          <a:r>
            <a:rPr lang="en-US" cap="none" sz="900" b="0" i="0" u="none" baseline="0">
              <a:solidFill>
                <a:srgbClr val="000000"/>
              </a:solidFill>
            </a:rPr>
            <a:t> 6.5 (2.21)</a:t>
          </a:r>
          <a:r>
            <a:rPr lang="en-US" cap="none" sz="900" b="0" i="0" u="none" baseline="0">
              <a:solidFill>
                <a:srgbClr val="000000"/>
              </a:solidFill>
            </a:rPr>
            <a:t>の場合、効果サイズは　</a:t>
          </a:r>
          <a:r>
            <a:rPr lang="en-US" cap="none" sz="900" b="0" i="0" u="none" baseline="0">
              <a:solidFill>
                <a:srgbClr val="000000"/>
              </a:solidFill>
            </a:rPr>
            <a:t>0.22</a:t>
          </a:r>
          <a:r>
            <a:rPr lang="en-US" cap="none" sz="9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36</xdr:row>
      <xdr:rowOff>133350</xdr:rowOff>
    </xdr:from>
    <xdr:to>
      <xdr:col>6</xdr:col>
      <xdr:colOff>161925</xdr:colOff>
      <xdr:row>43</xdr:row>
      <xdr:rowOff>28575</xdr:rowOff>
    </xdr:to>
    <xdr:pic>
      <xdr:nvPicPr>
        <xdr:cNvPr id="1" name="Picture 1"/>
        <xdr:cNvPicPr preferRelativeResize="1">
          <a:picLocks noChangeAspect="1"/>
        </xdr:cNvPicPr>
      </xdr:nvPicPr>
      <xdr:blipFill>
        <a:blip r:embed="rId1"/>
        <a:stretch>
          <a:fillRect/>
        </a:stretch>
      </xdr:blipFill>
      <xdr:spPr>
        <a:xfrm>
          <a:off x="314325" y="7315200"/>
          <a:ext cx="3962400" cy="1095375"/>
        </a:xfrm>
        <a:prstGeom prst="rect">
          <a:avLst/>
        </a:prstGeom>
        <a:noFill/>
        <a:ln w="0" cmpd="sng">
          <a:solidFill>
            <a:srgbClr val="000000"/>
          </a:solidFill>
          <a:headEnd type="none"/>
          <a:tailEnd type="none"/>
        </a:ln>
      </xdr:spPr>
    </xdr:pic>
    <xdr:clientData/>
  </xdr:twoCellAnchor>
  <xdr:twoCellAnchor>
    <xdr:from>
      <xdr:col>0</xdr:col>
      <xdr:colOff>190500</xdr:colOff>
      <xdr:row>3</xdr:row>
      <xdr:rowOff>95250</xdr:rowOff>
    </xdr:from>
    <xdr:to>
      <xdr:col>5</xdr:col>
      <xdr:colOff>581025</xdr:colOff>
      <xdr:row>33</xdr:row>
      <xdr:rowOff>304800</xdr:rowOff>
    </xdr:to>
    <xdr:pic>
      <xdr:nvPicPr>
        <xdr:cNvPr id="2" name="Picture 2"/>
        <xdr:cNvPicPr preferRelativeResize="1">
          <a:picLocks noChangeAspect="1"/>
        </xdr:cNvPicPr>
      </xdr:nvPicPr>
      <xdr:blipFill>
        <a:blip r:embed="rId2"/>
        <a:stretch>
          <a:fillRect/>
        </a:stretch>
      </xdr:blipFill>
      <xdr:spPr>
        <a:xfrm>
          <a:off x="190500" y="781050"/>
          <a:ext cx="3819525" cy="5276850"/>
        </a:xfrm>
        <a:prstGeom prst="rect">
          <a:avLst/>
        </a:prstGeom>
        <a:solidFill>
          <a:srgbClr val="FFFFFF"/>
        </a:solidFill>
        <a:ln w="9525" cmpd="sng">
          <a:noFill/>
        </a:ln>
      </xdr:spPr>
    </xdr:pic>
    <xdr:clientData/>
  </xdr:twoCellAnchor>
  <xdr:twoCellAnchor>
    <xdr:from>
      <xdr:col>5</xdr:col>
      <xdr:colOff>504825</xdr:colOff>
      <xdr:row>19</xdr:row>
      <xdr:rowOff>19050</xdr:rowOff>
    </xdr:from>
    <xdr:to>
      <xdr:col>8</xdr:col>
      <xdr:colOff>57150</xdr:colOff>
      <xdr:row>26</xdr:row>
      <xdr:rowOff>142875</xdr:rowOff>
    </xdr:to>
    <xdr:sp>
      <xdr:nvSpPr>
        <xdr:cNvPr id="3" name="AutoShape 3"/>
        <xdr:cNvSpPr>
          <a:spLocks/>
        </xdr:cNvSpPr>
      </xdr:nvSpPr>
      <xdr:spPr>
        <a:xfrm>
          <a:off x="3933825" y="3371850"/>
          <a:ext cx="1609725" cy="1323975"/>
        </a:xfrm>
        <a:prstGeom prst="wedgeRoundRectCallout">
          <a:avLst>
            <a:gd name="adj1" fmla="val -85504"/>
            <a:gd name="adj2" fmla="val 2337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GRADE</a:t>
          </a:r>
          <a:r>
            <a:rPr lang="en-US" cap="none" sz="1000" b="0" i="0" u="none" baseline="0">
              <a:solidFill>
                <a:srgbClr val="000000"/>
              </a:solidFill>
            </a:rPr>
            <a:t>システムにおける、エビデンスの質を下げる基準の一つの「</a:t>
          </a:r>
          <a:r>
            <a:rPr lang="en-US" cap="none" sz="1000" b="0" i="0" u="none" baseline="0">
              <a:solidFill>
                <a:srgbClr val="000000"/>
              </a:solidFill>
            </a:rPr>
            <a:t>imprecision</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として、</a:t>
          </a:r>
          <a:r>
            <a:rPr lang="en-US" cap="none" sz="1000" b="0" i="0" u="none" baseline="0">
              <a:solidFill>
                <a:srgbClr val="000000"/>
              </a:solidFill>
            </a:rPr>
            <a:t>400-300</a:t>
          </a:r>
          <a:r>
            <a:rPr lang="en-US" cap="none" sz="1000" b="0" i="0" u="none" baseline="0">
              <a:solidFill>
                <a:srgbClr val="000000"/>
              </a:solidFill>
            </a:rPr>
            <a:t>ではなく、</a:t>
          </a:r>
          <a:r>
            <a:rPr lang="en-US" cap="none" sz="1000" b="0" i="0" u="none" baseline="0">
              <a:solidFill>
                <a:srgbClr val="000000"/>
              </a:solidFill>
            </a:rPr>
            <a:t>100-200</a:t>
          </a:r>
          <a:r>
            <a:rPr lang="en-US" cap="none" sz="1000" b="0" i="0" u="none" baseline="0">
              <a:solidFill>
                <a:srgbClr val="000000"/>
              </a:solidFill>
            </a:rPr>
            <a:t>のイベント数を採用しているグループもある。</a:t>
          </a:r>
        </a:p>
      </xdr:txBody>
    </xdr:sp>
    <xdr:clientData/>
  </xdr:twoCellAnchor>
  <xdr:twoCellAnchor>
    <xdr:from>
      <xdr:col>0</xdr:col>
      <xdr:colOff>647700</xdr:colOff>
      <xdr:row>15</xdr:row>
      <xdr:rowOff>104775</xdr:rowOff>
    </xdr:from>
    <xdr:to>
      <xdr:col>6</xdr:col>
      <xdr:colOff>419100</xdr:colOff>
      <xdr:row>15</xdr:row>
      <xdr:rowOff>114300</xdr:rowOff>
    </xdr:to>
    <xdr:sp>
      <xdr:nvSpPr>
        <xdr:cNvPr id="4" name="Line 4"/>
        <xdr:cNvSpPr>
          <a:spLocks/>
        </xdr:cNvSpPr>
      </xdr:nvSpPr>
      <xdr:spPr>
        <a:xfrm flipV="1">
          <a:off x="647700" y="2771775"/>
          <a:ext cx="3886200" cy="190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ihara\LOCALS~1\Temp\B2Temp\Attach\Documents%20and%20Settings\ValueStar\&#12487;&#12473;&#12463;&#12488;&#12483;&#12503;\GRADE%20WORKSHEET%20(version%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e Worksheet"/>
      <sheetName val="Other considerations"/>
      <sheetName val="Other outco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pcenter.com/spreadsheets/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6"/>
  <sheetViews>
    <sheetView showGridLines="0" zoomScalePageLayoutView="0" workbookViewId="0" topLeftCell="A27">
      <selection activeCell="R47" sqref="R47"/>
    </sheetView>
  </sheetViews>
  <sheetFormatPr defaultColWidth="9.00390625" defaultRowHeight="13.5"/>
  <cols>
    <col min="1" max="1" width="1.75390625" style="91" customWidth="1"/>
    <col min="2" max="2" width="10.125" style="91" customWidth="1"/>
    <col min="3" max="3" width="2.25390625" style="91" customWidth="1"/>
    <col min="4" max="4" width="4.375" style="91" customWidth="1"/>
    <col min="5" max="5" width="3.50390625" style="91" customWidth="1"/>
    <col min="6" max="6" width="3.00390625" style="91" customWidth="1"/>
    <col min="7" max="7" width="3.625" style="91" customWidth="1"/>
    <col min="8" max="8" width="2.625" style="91" customWidth="1"/>
    <col min="9" max="9" width="5.00390625" style="91" customWidth="1"/>
    <col min="10" max="10" width="1.00390625" style="91" customWidth="1"/>
    <col min="11" max="11" width="2.75390625" style="91" customWidth="1"/>
    <col min="12" max="12" width="3.50390625" style="91" customWidth="1"/>
    <col min="13" max="13" width="8.25390625" style="91" customWidth="1"/>
    <col min="14" max="14" width="5.75390625" style="91" customWidth="1"/>
    <col min="15" max="15" width="4.875" style="91" customWidth="1"/>
    <col min="16" max="16" width="5.375" style="4" customWidth="1"/>
    <col min="17" max="17" width="7.125" style="4" customWidth="1"/>
    <col min="18" max="18" width="5.50390625" style="4" customWidth="1"/>
    <col min="19" max="19" width="2.125" style="4" customWidth="1"/>
    <col min="20" max="20" width="2.00390625" style="4" customWidth="1"/>
    <col min="21" max="21" width="1.00390625" style="92" customWidth="1"/>
    <col min="22" max="22" width="2.75390625" style="4" customWidth="1"/>
    <col min="23" max="23" width="2.00390625" style="91" customWidth="1"/>
    <col min="24" max="24" width="19.25390625" style="91" customWidth="1"/>
    <col min="25" max="25" width="7.50390625" style="91" customWidth="1"/>
    <col min="26" max="26" width="2.125" style="91" customWidth="1"/>
    <col min="27" max="27" width="0.6171875" style="91" customWidth="1"/>
    <col min="28" max="32" width="3.50390625" style="91" hidden="1" customWidth="1"/>
    <col min="33" max="34" width="0.6171875" style="91" customWidth="1"/>
    <col min="35" max="35" width="2.125" style="91" customWidth="1"/>
    <col min="36" max="36" width="3.50390625" style="91" customWidth="1"/>
    <col min="37" max="38" width="3.875" style="91" customWidth="1"/>
    <col min="39" max="39" width="5.00390625" style="91" customWidth="1"/>
    <col min="40" max="40" width="5.875" style="91" customWidth="1"/>
    <col min="41" max="42" width="9.00390625" style="91" customWidth="1"/>
    <col min="43" max="43" width="6.625" style="91" customWidth="1"/>
    <col min="44" max="16384" width="9.00390625" style="91" customWidth="1"/>
  </cols>
  <sheetData>
    <row r="1" spans="1:21" s="4" customFormat="1" ht="21.75" customHeight="1">
      <c r="A1" s="1" t="s">
        <v>68</v>
      </c>
      <c r="B1" s="1"/>
      <c r="C1" s="1"/>
      <c r="D1" s="1"/>
      <c r="E1" s="1"/>
      <c r="F1" s="1"/>
      <c r="G1" s="1"/>
      <c r="H1" s="1"/>
      <c r="I1" s="1"/>
      <c r="J1" s="1"/>
      <c r="K1" s="1"/>
      <c r="L1" s="1"/>
      <c r="M1" s="1"/>
      <c r="N1" s="1"/>
      <c r="O1" s="1"/>
      <c r="P1" s="1"/>
      <c r="Q1" s="2"/>
      <c r="R1" s="2"/>
      <c r="S1" s="166"/>
      <c r="T1" s="166"/>
      <c r="U1" s="3"/>
    </row>
    <row r="2" spans="1:25" s="4" customFormat="1" ht="19.5" customHeight="1">
      <c r="A2" s="5" t="s">
        <v>1</v>
      </c>
      <c r="H2" s="6"/>
      <c r="I2" s="6"/>
      <c r="J2" s="6"/>
      <c r="K2" s="6"/>
      <c r="L2" s="6"/>
      <c r="M2" s="6"/>
      <c r="N2" s="6"/>
      <c r="O2" s="7" t="s">
        <v>2</v>
      </c>
      <c r="P2" s="8"/>
      <c r="Q2" s="176"/>
      <c r="R2" s="176"/>
      <c r="S2" s="6"/>
      <c r="T2" s="6"/>
      <c r="U2" s="6"/>
      <c r="V2" s="6"/>
      <c r="W2" s="6"/>
      <c r="X2" s="6"/>
      <c r="Y2" s="6"/>
    </row>
    <row r="3" spans="1:13" s="4" customFormat="1" ht="18" customHeight="1">
      <c r="A3" s="177" t="s">
        <v>67</v>
      </c>
      <c r="B3" s="177"/>
      <c r="C3" s="177"/>
      <c r="D3" s="177"/>
      <c r="E3" s="177"/>
      <c r="F3" s="177"/>
      <c r="G3" s="177"/>
      <c r="H3" s="177"/>
      <c r="I3" s="177"/>
      <c r="J3" s="177"/>
      <c r="K3" s="177"/>
      <c r="L3" s="177"/>
      <c r="M3" s="9"/>
    </row>
    <row r="4" spans="1:22" s="11" customFormat="1" ht="19.5" customHeight="1">
      <c r="A4" s="10" t="s">
        <v>69</v>
      </c>
      <c r="C4" s="10"/>
      <c r="D4" s="10"/>
      <c r="E4" s="10"/>
      <c r="F4" s="10"/>
      <c r="G4" s="10"/>
      <c r="H4" s="10"/>
      <c r="I4" s="10"/>
      <c r="V4" s="12"/>
    </row>
    <row r="5" spans="2:21" s="13" customFormat="1" ht="5.25" customHeight="1" thickBot="1">
      <c r="B5" s="14"/>
      <c r="C5" s="14"/>
      <c r="D5" s="14"/>
      <c r="E5" s="14"/>
      <c r="F5" s="14"/>
      <c r="N5" s="15"/>
      <c r="O5" s="16"/>
      <c r="P5" s="15"/>
      <c r="Q5" s="16"/>
      <c r="R5" s="17"/>
      <c r="U5" s="18"/>
    </row>
    <row r="6" spans="2:36" s="13" customFormat="1" ht="15.75" customHeight="1" thickBot="1" thickTop="1">
      <c r="B6" s="19"/>
      <c r="C6" s="20"/>
      <c r="D6" s="21" t="s">
        <v>3</v>
      </c>
      <c r="E6" s="21"/>
      <c r="F6" s="178" t="s">
        <v>4</v>
      </c>
      <c r="G6" s="179"/>
      <c r="H6" s="180"/>
      <c r="I6" s="22" t="s">
        <v>5</v>
      </c>
      <c r="L6" s="23"/>
      <c r="M6" s="23"/>
      <c r="N6" s="24"/>
      <c r="O6" s="25"/>
      <c r="P6" s="26"/>
      <c r="Q6" s="26"/>
      <c r="R6" s="27"/>
      <c r="U6" s="18"/>
      <c r="AF6" s="16"/>
      <c r="AG6" s="16"/>
      <c r="AH6" s="16"/>
      <c r="AI6" s="16"/>
      <c r="AJ6" s="16"/>
    </row>
    <row r="7" spans="2:36" s="13" customFormat="1" ht="12.75" customHeight="1" thickTop="1">
      <c r="B7" s="181" t="s">
        <v>6</v>
      </c>
      <c r="C7" s="28" t="s">
        <v>7</v>
      </c>
      <c r="D7" s="183">
        <v>18</v>
      </c>
      <c r="E7" s="183"/>
      <c r="F7" s="29" t="s">
        <v>8</v>
      </c>
      <c r="G7" s="183">
        <v>46</v>
      </c>
      <c r="H7" s="185"/>
      <c r="I7" s="188">
        <f>D7+G7</f>
        <v>64</v>
      </c>
      <c r="N7" s="31"/>
      <c r="AF7" s="16"/>
      <c r="AG7" s="16"/>
      <c r="AH7" s="16"/>
      <c r="AI7" s="16"/>
      <c r="AJ7" s="16"/>
    </row>
    <row r="8" spans="2:9" s="13" customFormat="1" ht="7.5" customHeight="1" thickBot="1">
      <c r="B8" s="182"/>
      <c r="C8" s="32"/>
      <c r="D8" s="184"/>
      <c r="E8" s="184"/>
      <c r="F8" s="33"/>
      <c r="G8" s="186"/>
      <c r="H8" s="187"/>
      <c r="I8" s="188"/>
    </row>
    <row r="9" spans="2:13" s="13" customFormat="1" ht="12.75" customHeight="1" thickTop="1">
      <c r="B9" s="191" t="s">
        <v>9</v>
      </c>
      <c r="C9" s="28" t="s">
        <v>10</v>
      </c>
      <c r="D9" s="183">
        <v>29</v>
      </c>
      <c r="E9" s="183"/>
      <c r="F9" s="29" t="s">
        <v>11</v>
      </c>
      <c r="G9" s="183">
        <v>36</v>
      </c>
      <c r="H9" s="193"/>
      <c r="I9" s="175">
        <f>D9+G9</f>
        <v>65</v>
      </c>
      <c r="L9" s="23"/>
      <c r="M9" s="23"/>
    </row>
    <row r="10" spans="2:13" s="13" customFormat="1" ht="8.25" customHeight="1" thickBot="1">
      <c r="B10" s="192"/>
      <c r="C10" s="32"/>
      <c r="D10" s="184"/>
      <c r="E10" s="184"/>
      <c r="F10" s="33"/>
      <c r="G10" s="184"/>
      <c r="H10" s="194"/>
      <c r="I10" s="175"/>
      <c r="L10" s="23"/>
      <c r="M10" s="23"/>
    </row>
    <row r="11" spans="2:13" s="13" customFormat="1" ht="13.5" customHeight="1" thickTop="1">
      <c r="B11" s="34" t="s">
        <v>5</v>
      </c>
      <c r="C11" s="35"/>
      <c r="D11" s="36">
        <f>D7+D9</f>
        <v>47</v>
      </c>
      <c r="E11" s="36"/>
      <c r="F11" s="30"/>
      <c r="G11" s="175">
        <f>G7+G9</f>
        <v>82</v>
      </c>
      <c r="H11" s="175"/>
      <c r="I11" s="30">
        <f>D7+G7+D9+G9</f>
        <v>129</v>
      </c>
      <c r="L11" s="23"/>
      <c r="M11" s="23"/>
    </row>
    <row r="12" spans="2:18" s="13" customFormat="1" ht="9" customHeight="1">
      <c r="B12" s="37"/>
      <c r="C12" s="37"/>
      <c r="D12" s="37"/>
      <c r="K12" s="38"/>
      <c r="L12" s="23"/>
      <c r="M12" s="23"/>
      <c r="R12" s="39"/>
    </row>
    <row r="13" spans="2:18" s="13" customFormat="1" ht="12" customHeight="1">
      <c r="B13" s="40" t="s">
        <v>0</v>
      </c>
      <c r="C13" s="189">
        <f>I11*(D7*G9-G7*D9)^2/((D7+G7)*(D7+D9)*(G7+G9)*(D9+G9))</f>
        <v>3.78645588000479</v>
      </c>
      <c r="D13" s="189"/>
      <c r="E13" s="41"/>
      <c r="F13" s="42" t="s">
        <v>12</v>
      </c>
      <c r="G13" s="190">
        <f>IF(CHIDIST(C13,1)&lt;0.001,"&lt;0.001",CHIDIST(C13,1))</f>
        <v>0.05166894271100497</v>
      </c>
      <c r="H13" s="190"/>
      <c r="I13" s="38"/>
      <c r="J13" s="38"/>
      <c r="K13" s="38"/>
      <c r="L13" s="23"/>
      <c r="M13" s="23"/>
      <c r="R13" s="39"/>
    </row>
    <row r="14" spans="2:18" s="13" customFormat="1" ht="6.75" customHeight="1">
      <c r="B14" s="37"/>
      <c r="C14" s="37"/>
      <c r="D14" s="37"/>
      <c r="E14" s="37"/>
      <c r="F14" s="37"/>
      <c r="G14" s="23"/>
      <c r="H14" s="23"/>
      <c r="I14" s="23"/>
      <c r="J14" s="23"/>
      <c r="K14" s="23"/>
      <c r="L14" s="43"/>
      <c r="M14" s="43"/>
      <c r="N14" s="43"/>
      <c r="O14" s="39"/>
      <c r="R14" s="39"/>
    </row>
    <row r="15" spans="2:15" s="13" customFormat="1" ht="14.25" customHeight="1">
      <c r="B15" s="44" t="s">
        <v>13</v>
      </c>
      <c r="C15" s="198">
        <f>D7/(D7+G7)</f>
        <v>0.28125</v>
      </c>
      <c r="D15" s="198"/>
      <c r="E15" s="198"/>
      <c r="F15" s="198"/>
      <c r="G15" s="198"/>
      <c r="H15" s="198"/>
      <c r="I15" s="45"/>
      <c r="J15" s="45"/>
      <c r="K15" s="45"/>
      <c r="L15" s="17"/>
      <c r="M15" s="17"/>
      <c r="N15" s="17"/>
      <c r="O15" s="37"/>
    </row>
    <row r="16" spans="2:14" s="13" customFormat="1" ht="12">
      <c r="B16" s="44" t="s">
        <v>14</v>
      </c>
      <c r="C16" s="198">
        <f>D9/(D9+G9)</f>
        <v>0.4461538461538462</v>
      </c>
      <c r="D16" s="198"/>
      <c r="E16" s="198"/>
      <c r="F16" s="198"/>
      <c r="G16" s="198"/>
      <c r="H16" s="198"/>
      <c r="I16" s="46"/>
      <c r="L16" s="17"/>
      <c r="M16" s="17"/>
      <c r="N16" s="17"/>
    </row>
    <row r="17" spans="5:14" s="13" customFormat="1" ht="3.75" customHeight="1">
      <c r="E17" s="46"/>
      <c r="F17" s="46"/>
      <c r="G17" s="46"/>
      <c r="H17" s="46"/>
      <c r="I17" s="46"/>
      <c r="J17" s="46"/>
      <c r="L17" s="17"/>
      <c r="M17" s="17"/>
      <c r="N17" s="17"/>
    </row>
    <row r="18" spans="1:21" s="13" customFormat="1" ht="12" thickBot="1">
      <c r="A18" s="16"/>
      <c r="I18" s="195" t="s">
        <v>15</v>
      </c>
      <c r="J18" s="195"/>
      <c r="K18" s="195"/>
      <c r="L18" s="195"/>
      <c r="M18" s="47"/>
      <c r="N18" s="48"/>
      <c r="O18" s="17"/>
      <c r="U18" s="18"/>
    </row>
    <row r="19" spans="1:21" s="13" customFormat="1" ht="14.25" customHeight="1">
      <c r="A19" s="16">
        <v>1</v>
      </c>
      <c r="B19" s="49" t="s">
        <v>16</v>
      </c>
      <c r="C19" s="50"/>
      <c r="D19" s="50"/>
      <c r="E19" s="50"/>
      <c r="F19" s="50"/>
      <c r="G19" s="196">
        <f>IF((D7/(D7+G7)/(D9/(D9+G9)))&lt;0,0,(D7/(D7+G7)/(D9/(D9+G9))))</f>
        <v>0.6303879310344828</v>
      </c>
      <c r="H19" s="197"/>
      <c r="I19" s="198">
        <f>EXP(LN(G19)-1.96*SQRT((G7/D7)/I7+(G9/D9)/I9))</f>
        <v>0.3915594178520678</v>
      </c>
      <c r="J19" s="198"/>
      <c r="K19" s="198">
        <f>EXP(LN(G19)+1.96*SQRT((G7/D7)/I7+(G9/D9)/I9))</f>
        <v>1.0148879722363626</v>
      </c>
      <c r="L19" s="198"/>
      <c r="M19" s="167"/>
      <c r="N19" s="51">
        <f>G19-I19</f>
        <v>0.23882851318241494</v>
      </c>
      <c r="O19" s="51">
        <f>K19-G19</f>
        <v>0.38450004120187986</v>
      </c>
      <c r="P19" s="16"/>
      <c r="Q19" s="16"/>
      <c r="U19" s="18"/>
    </row>
    <row r="20" spans="1:21" s="13" customFormat="1" ht="14.25" customHeight="1">
      <c r="A20" s="16">
        <v>1</v>
      </c>
      <c r="B20" s="52" t="s">
        <v>17</v>
      </c>
      <c r="C20" s="44"/>
      <c r="D20" s="44"/>
      <c r="E20" s="44"/>
      <c r="F20" s="44"/>
      <c r="G20" s="199">
        <f>((D9/(D9+G9)-(D7/(D7+G7))))/(D9/(D9+G9))</f>
        <v>0.3696120689655173</v>
      </c>
      <c r="H20" s="200"/>
      <c r="I20" s="198">
        <f>1-K19</f>
        <v>-0.014887972236362623</v>
      </c>
      <c r="J20" s="198"/>
      <c r="K20" s="198">
        <f>1-I19</f>
        <v>0.6084405821479322</v>
      </c>
      <c r="L20" s="198"/>
      <c r="M20" s="167"/>
      <c r="N20" s="51">
        <f>G20-I20</f>
        <v>0.3845000412018799</v>
      </c>
      <c r="O20" s="53">
        <f>K20-G20</f>
        <v>0.23882851318241488</v>
      </c>
      <c r="P20" s="16"/>
      <c r="Q20" s="16"/>
      <c r="U20" s="18"/>
    </row>
    <row r="21" spans="1:21" s="13" customFormat="1" ht="14.25" customHeight="1">
      <c r="A21" s="16">
        <v>1</v>
      </c>
      <c r="B21" s="52" t="s">
        <v>18</v>
      </c>
      <c r="C21" s="44"/>
      <c r="D21" s="44"/>
      <c r="E21" s="44"/>
      <c r="F21" s="44"/>
      <c r="G21" s="199">
        <f>C16-C15</f>
        <v>0.16490384615384618</v>
      </c>
      <c r="H21" s="200"/>
      <c r="I21" s="198">
        <f>G21-1.96*SQRT((C16*(1-C16))/I9+(C15*(1-C15))/I7)</f>
        <v>0.0013863086047863626</v>
      </c>
      <c r="J21" s="198"/>
      <c r="K21" s="198">
        <f>G21+1.96*SQRT((C16*(1-C16))/I9+(C15*(1-C15))/I7)</f>
        <v>0.32842138370290597</v>
      </c>
      <c r="L21" s="198"/>
      <c r="M21" s="167"/>
      <c r="N21" s="51">
        <f>G21-I21</f>
        <v>0.16351753754905982</v>
      </c>
      <c r="O21" s="53">
        <f>K21-G21</f>
        <v>0.1635175375490598</v>
      </c>
      <c r="P21" s="16"/>
      <c r="Q21" s="16"/>
      <c r="U21" s="18"/>
    </row>
    <row r="22" spans="1:21" s="13" customFormat="1" ht="14.25" customHeight="1">
      <c r="A22" s="16">
        <v>1</v>
      </c>
      <c r="B22" s="52" t="s">
        <v>19</v>
      </c>
      <c r="C22" s="44"/>
      <c r="D22" s="44"/>
      <c r="E22" s="44"/>
      <c r="F22" s="44"/>
      <c r="G22" s="199">
        <f>IF((D7/G7)/(D9/G9)&lt;0,0,(D7/G7)/(D9/G9))</f>
        <v>0.48575712143928035</v>
      </c>
      <c r="H22" s="200"/>
      <c r="I22" s="198">
        <f>EXP(LN(G22)-1.96*SQRT(1/D7+1/G7+1/D9+1/G9))</f>
        <v>0.2335765291972983</v>
      </c>
      <c r="J22" s="198"/>
      <c r="K22" s="198">
        <f>EXP(LN(G22)+1.96*SQRT(1/D7+1/G7+1/D9+1/G9))</f>
        <v>1.0102041580969987</v>
      </c>
      <c r="L22" s="198"/>
      <c r="M22" s="167"/>
      <c r="N22" s="51">
        <f>G22-I22</f>
        <v>0.2521805922419821</v>
      </c>
      <c r="O22" s="53">
        <f>K22-G22</f>
        <v>0.5244470366577183</v>
      </c>
      <c r="P22" s="16"/>
      <c r="Q22" s="16"/>
      <c r="U22" s="18"/>
    </row>
    <row r="23" spans="1:21" s="13" customFormat="1" ht="14.25" customHeight="1" thickBot="1">
      <c r="A23" s="16">
        <v>1</v>
      </c>
      <c r="B23" s="201" t="s">
        <v>20</v>
      </c>
      <c r="C23" s="202"/>
      <c r="D23" s="202"/>
      <c r="E23" s="202"/>
      <c r="F23" s="54"/>
      <c r="G23" s="203">
        <f>ROUNDUP(1/G21,0)</f>
        <v>7</v>
      </c>
      <c r="H23" s="204"/>
      <c r="I23" s="205">
        <f>ROUNDUP(1/K21,0)</f>
        <v>4</v>
      </c>
      <c r="J23" s="205"/>
      <c r="K23" s="205">
        <f>ROUNDUP(1/I21,0)</f>
        <v>722</v>
      </c>
      <c r="L23" s="205"/>
      <c r="M23" s="57"/>
      <c r="N23" s="55">
        <f>G23-I23</f>
        <v>3</v>
      </c>
      <c r="O23" s="55">
        <f>K23-G23</f>
        <v>715</v>
      </c>
      <c r="P23" s="16"/>
      <c r="Q23" s="16"/>
      <c r="U23" s="18"/>
    </row>
    <row r="24" spans="1:21" s="13" customFormat="1" ht="8.25" customHeight="1">
      <c r="A24" s="16"/>
      <c r="B24" s="56"/>
      <c r="C24" s="56"/>
      <c r="D24" s="56"/>
      <c r="E24" s="56"/>
      <c r="F24" s="57"/>
      <c r="G24" s="57"/>
      <c r="H24" s="57"/>
      <c r="I24" s="57"/>
      <c r="J24" s="57"/>
      <c r="K24" s="57"/>
      <c r="L24" s="58"/>
      <c r="M24" s="58"/>
      <c r="N24" s="55"/>
      <c r="O24" s="16"/>
      <c r="P24" s="16"/>
      <c r="Q24" s="16"/>
      <c r="U24" s="18"/>
    </row>
    <row r="25" spans="1:21" s="13" customFormat="1" ht="6.75" customHeight="1">
      <c r="A25" s="16"/>
      <c r="B25" s="56"/>
      <c r="C25" s="56"/>
      <c r="D25" s="56"/>
      <c r="E25" s="56"/>
      <c r="F25" s="57"/>
      <c r="G25" s="57"/>
      <c r="H25" s="57"/>
      <c r="I25" s="57"/>
      <c r="J25" s="57"/>
      <c r="K25" s="57"/>
      <c r="L25" s="58"/>
      <c r="M25" s="58"/>
      <c r="N25" s="58"/>
      <c r="O25" s="17"/>
      <c r="U25" s="18"/>
    </row>
    <row r="26" spans="1:21" s="13" customFormat="1" ht="18" customHeight="1">
      <c r="A26" s="16"/>
      <c r="B26" s="59" t="s">
        <v>21</v>
      </c>
      <c r="C26" s="60"/>
      <c r="D26" s="60"/>
      <c r="E26" s="60"/>
      <c r="F26" s="60"/>
      <c r="G26" s="60"/>
      <c r="H26" s="60"/>
      <c r="I26" s="57"/>
      <c r="J26" s="57"/>
      <c r="K26" s="57"/>
      <c r="L26" s="58"/>
      <c r="M26" s="58"/>
      <c r="N26" s="58"/>
      <c r="U26" s="18"/>
    </row>
    <row r="27" spans="1:21" s="13" customFormat="1" ht="6.75" customHeight="1">
      <c r="A27" s="16"/>
      <c r="B27" s="61"/>
      <c r="C27" s="15"/>
      <c r="D27" s="15"/>
      <c r="E27" s="15"/>
      <c r="F27" s="15"/>
      <c r="G27" s="15"/>
      <c r="H27" s="15"/>
      <c r="I27" s="57"/>
      <c r="J27" s="57"/>
      <c r="K27" s="57"/>
      <c r="L27" s="55"/>
      <c r="M27" s="55"/>
      <c r="N27" s="55"/>
      <c r="U27" s="18"/>
    </row>
    <row r="28" spans="1:21" s="13" customFormat="1" ht="14.25" customHeight="1">
      <c r="A28" s="16"/>
      <c r="B28" s="62" t="s">
        <v>22</v>
      </c>
      <c r="C28" s="63"/>
      <c r="D28" s="63"/>
      <c r="E28" s="63"/>
      <c r="F28" s="64"/>
      <c r="G28" s="64"/>
      <c r="H28" s="64"/>
      <c r="I28" s="64"/>
      <c r="J28" s="64"/>
      <c r="K28" s="64"/>
      <c r="L28" s="65"/>
      <c r="M28" s="65"/>
      <c r="N28" s="7"/>
      <c r="O28" s="66"/>
      <c r="P28" s="67"/>
      <c r="Q28" s="7"/>
      <c r="R28" s="7"/>
      <c r="U28" s="18"/>
    </row>
    <row r="29" spans="1:21" s="68" customFormat="1" ht="12">
      <c r="A29" s="69"/>
      <c r="B29" s="70" t="s">
        <v>23</v>
      </c>
      <c r="C29" s="70"/>
      <c r="D29" s="70"/>
      <c r="E29" s="70"/>
      <c r="F29" s="70"/>
      <c r="G29" s="70"/>
      <c r="H29" s="70"/>
      <c r="I29" s="70"/>
      <c r="J29" s="70"/>
      <c r="K29" s="70"/>
      <c r="L29" s="70"/>
      <c r="M29" s="70"/>
      <c r="N29" s="70"/>
      <c r="O29" s="71"/>
      <c r="P29" s="216">
        <v>0.1</v>
      </c>
      <c r="Q29" s="216"/>
      <c r="U29" s="72"/>
    </row>
    <row r="30" spans="1:21" s="68" customFormat="1" ht="12">
      <c r="A30" s="69"/>
      <c r="B30" s="70" t="s">
        <v>24</v>
      </c>
      <c r="C30" s="70"/>
      <c r="D30" s="70"/>
      <c r="E30" s="70"/>
      <c r="F30" s="70"/>
      <c r="G30" s="70"/>
      <c r="H30" s="70"/>
      <c r="I30" s="70"/>
      <c r="J30" s="70"/>
      <c r="K30" s="70"/>
      <c r="L30" s="70"/>
      <c r="M30" s="70"/>
      <c r="N30" s="70"/>
      <c r="O30" s="71"/>
      <c r="P30" s="206">
        <v>0.75</v>
      </c>
      <c r="Q30" s="206"/>
      <c r="U30" s="72"/>
    </row>
    <row r="31" spans="1:21" s="68" customFormat="1" ht="12">
      <c r="A31" s="69"/>
      <c r="B31" s="70" t="s">
        <v>25</v>
      </c>
      <c r="C31" s="70"/>
      <c r="D31" s="70"/>
      <c r="E31" s="70"/>
      <c r="F31" s="70"/>
      <c r="G31" s="70"/>
      <c r="H31" s="70"/>
      <c r="I31" s="70"/>
      <c r="J31" s="70"/>
      <c r="K31" s="70"/>
      <c r="L31" s="70"/>
      <c r="M31" s="70"/>
      <c r="N31" s="73"/>
      <c r="O31" s="71"/>
      <c r="P31" s="207">
        <f>P29*P30</f>
        <v>0.07500000000000001</v>
      </c>
      <c r="Q31" s="207"/>
      <c r="U31" s="72"/>
    </row>
    <row r="32" spans="1:21" s="68" customFormat="1" ht="12" thickBot="1">
      <c r="A32" s="69"/>
      <c r="B32" s="70" t="s">
        <v>26</v>
      </c>
      <c r="C32" s="70"/>
      <c r="D32" s="70"/>
      <c r="E32" s="70"/>
      <c r="F32" s="70"/>
      <c r="G32" s="70"/>
      <c r="H32" s="70"/>
      <c r="I32" s="70"/>
      <c r="J32" s="70"/>
      <c r="K32" s="70"/>
      <c r="L32" s="70"/>
      <c r="M32" s="70"/>
      <c r="N32" s="70"/>
      <c r="O32" s="71"/>
      <c r="P32" s="207">
        <f>P29-P31</f>
        <v>0.024999999999999994</v>
      </c>
      <c r="Q32" s="207"/>
      <c r="U32" s="72"/>
    </row>
    <row r="33" spans="1:21" s="68" customFormat="1" ht="12" thickBot="1">
      <c r="A33" s="69"/>
      <c r="B33" s="70" t="s">
        <v>27</v>
      </c>
      <c r="C33" s="70"/>
      <c r="D33" s="70"/>
      <c r="E33" s="70"/>
      <c r="F33" s="70"/>
      <c r="G33" s="70"/>
      <c r="H33" s="70"/>
      <c r="I33" s="70"/>
      <c r="J33" s="70"/>
      <c r="K33" s="70"/>
      <c r="L33" s="70"/>
      <c r="M33" s="70"/>
      <c r="N33" s="70"/>
      <c r="O33" s="71"/>
      <c r="P33" s="212">
        <f>ROUNDUP(1/P32,0)</f>
        <v>40</v>
      </c>
      <c r="Q33" s="213"/>
      <c r="U33" s="72"/>
    </row>
    <row r="34" spans="1:21" s="68" customFormat="1" ht="12">
      <c r="A34" s="69"/>
      <c r="B34" s="74"/>
      <c r="C34" s="74"/>
      <c r="D34" s="74"/>
      <c r="E34" s="74"/>
      <c r="F34" s="74"/>
      <c r="G34" s="74"/>
      <c r="H34" s="74"/>
      <c r="I34" s="74"/>
      <c r="J34" s="74"/>
      <c r="K34" s="74"/>
      <c r="L34" s="74"/>
      <c r="M34" s="74"/>
      <c r="N34" s="74"/>
      <c r="P34" s="23"/>
      <c r="Q34" s="74"/>
      <c r="U34" s="72"/>
    </row>
    <row r="35" spans="1:21" s="68" customFormat="1" ht="12.75" customHeight="1">
      <c r="A35" s="69"/>
      <c r="B35" s="62" t="s">
        <v>28</v>
      </c>
      <c r="C35" s="75"/>
      <c r="D35" s="75"/>
      <c r="E35" s="75"/>
      <c r="F35" s="75"/>
      <c r="G35" s="75"/>
      <c r="H35" s="75"/>
      <c r="I35" s="75"/>
      <c r="J35" s="75"/>
      <c r="K35" s="75"/>
      <c r="L35" s="75"/>
      <c r="M35" s="75"/>
      <c r="N35" s="75"/>
      <c r="O35" s="75"/>
      <c r="P35" s="67"/>
      <c r="Q35" s="75"/>
      <c r="R35" s="75"/>
      <c r="U35" s="72"/>
    </row>
    <row r="36" spans="1:21" s="68" customFormat="1" ht="12">
      <c r="A36" s="69"/>
      <c r="B36" s="70" t="s">
        <v>29</v>
      </c>
      <c r="C36" s="70"/>
      <c r="D36" s="70"/>
      <c r="E36" s="70"/>
      <c r="F36" s="70"/>
      <c r="G36" s="70"/>
      <c r="H36" s="70"/>
      <c r="I36" s="70"/>
      <c r="J36" s="70"/>
      <c r="K36" s="70"/>
      <c r="L36" s="70"/>
      <c r="M36" s="70"/>
      <c r="N36" s="70"/>
      <c r="O36" s="70"/>
      <c r="P36" s="214">
        <v>0.2</v>
      </c>
      <c r="Q36" s="214"/>
      <c r="S36" s="13"/>
      <c r="U36" s="72"/>
    </row>
    <row r="37" spans="1:21" s="68" customFormat="1" ht="12">
      <c r="A37" s="69"/>
      <c r="B37" s="70" t="s">
        <v>30</v>
      </c>
      <c r="C37" s="70"/>
      <c r="D37" s="70"/>
      <c r="E37" s="70"/>
      <c r="F37" s="70"/>
      <c r="G37" s="70"/>
      <c r="H37" s="70"/>
      <c r="I37" s="70"/>
      <c r="J37" s="70"/>
      <c r="K37" s="70"/>
      <c r="L37" s="70"/>
      <c r="M37" s="70"/>
      <c r="N37" s="70"/>
      <c r="O37" s="70"/>
      <c r="P37" s="215">
        <v>0.7</v>
      </c>
      <c r="Q37" s="215"/>
      <c r="S37" s="76"/>
      <c r="U37" s="72"/>
    </row>
    <row r="38" spans="1:21" s="68" customFormat="1" ht="12">
      <c r="A38" s="69"/>
      <c r="B38" s="70" t="s">
        <v>31</v>
      </c>
      <c r="C38" s="70"/>
      <c r="D38" s="70"/>
      <c r="E38" s="70"/>
      <c r="F38" s="70"/>
      <c r="G38" s="70"/>
      <c r="H38" s="70"/>
      <c r="I38" s="70"/>
      <c r="J38" s="70"/>
      <c r="K38" s="70"/>
      <c r="L38" s="70"/>
      <c r="M38" s="70"/>
      <c r="N38" s="70"/>
      <c r="O38" s="70"/>
      <c r="P38" s="208">
        <f>P37/(1-P36*(1-P37))</f>
        <v>0.7446808510638298</v>
      </c>
      <c r="Q38" s="208"/>
      <c r="S38" s="76"/>
      <c r="U38" s="72"/>
    </row>
    <row r="39" spans="1:21" s="68" customFormat="1" ht="12" thickBot="1">
      <c r="A39" s="69"/>
      <c r="B39" s="70" t="s">
        <v>32</v>
      </c>
      <c r="C39" s="70"/>
      <c r="D39" s="70"/>
      <c r="E39" s="70"/>
      <c r="F39" s="70"/>
      <c r="G39" s="70"/>
      <c r="H39" s="70"/>
      <c r="I39" s="70"/>
      <c r="J39" s="70"/>
      <c r="K39" s="70"/>
      <c r="L39" s="70"/>
      <c r="M39" s="70"/>
      <c r="N39" s="70"/>
      <c r="O39" s="70"/>
      <c r="P39" s="208">
        <f>P36*(1-P38)</f>
        <v>0.051063829787234054</v>
      </c>
      <c r="Q39" s="208"/>
      <c r="S39" s="76"/>
      <c r="U39" s="72"/>
    </row>
    <row r="40" spans="1:21" s="68" customFormat="1" ht="12" thickBot="1">
      <c r="A40" s="69"/>
      <c r="B40" s="70" t="s">
        <v>33</v>
      </c>
      <c r="C40" s="70"/>
      <c r="D40" s="70"/>
      <c r="E40" s="70"/>
      <c r="F40" s="70"/>
      <c r="G40" s="70"/>
      <c r="H40" s="70"/>
      <c r="I40" s="70"/>
      <c r="J40" s="70"/>
      <c r="K40" s="70"/>
      <c r="L40" s="70"/>
      <c r="M40" s="70"/>
      <c r="N40" s="70"/>
      <c r="O40" s="70"/>
      <c r="P40" s="209">
        <f>ROUNDUP((1-P36*(1-P37))/((1-P36)*P36*(1-P37)),0)</f>
        <v>20</v>
      </c>
      <c r="Q40" s="210"/>
      <c r="S40" s="77"/>
      <c r="U40" s="72"/>
    </row>
    <row r="41" spans="21:40" s="13" customFormat="1" ht="13.5" customHeight="1">
      <c r="U41" s="18"/>
      <c r="AM41" s="78"/>
      <c r="AN41" s="78"/>
    </row>
    <row r="42" spans="7:40" s="13" customFormat="1" ht="13.5" customHeight="1">
      <c r="G42" s="79" t="s">
        <v>34</v>
      </c>
      <c r="U42" s="18"/>
      <c r="AM42" s="78"/>
      <c r="AN42" s="78"/>
    </row>
    <row r="43" spans="8:40" s="13" customFormat="1" ht="13.5" customHeight="1">
      <c r="H43" s="80"/>
      <c r="I43" s="80"/>
      <c r="J43" s="80"/>
      <c r="L43" s="81"/>
      <c r="M43" s="81"/>
      <c r="N43" s="211" t="s">
        <v>35</v>
      </c>
      <c r="O43" s="83" t="s">
        <v>36</v>
      </c>
      <c r="P43" s="83"/>
      <c r="Q43" s="81"/>
      <c r="R43" s="81"/>
      <c r="U43" s="18"/>
      <c r="AM43" s="78"/>
      <c r="AN43" s="78"/>
    </row>
    <row r="44" spans="7:40" s="13" customFormat="1" ht="13.5" customHeight="1">
      <c r="G44" s="80"/>
      <c r="H44" s="80"/>
      <c r="I44" s="80"/>
      <c r="J44" s="80"/>
      <c r="L44" s="81"/>
      <c r="M44" s="81"/>
      <c r="N44" s="211"/>
      <c r="O44" s="84" t="s">
        <v>37</v>
      </c>
      <c r="P44" s="84"/>
      <c r="Q44" s="81"/>
      <c r="R44" s="81"/>
      <c r="U44" s="18"/>
      <c r="V44" s="23"/>
      <c r="AM44" s="78"/>
      <c r="AN44" s="78"/>
    </row>
    <row r="45" spans="2:40" s="13" customFormat="1" ht="13.5" customHeight="1">
      <c r="B45" s="68"/>
      <c r="G45" s="80"/>
      <c r="H45" s="80"/>
      <c r="I45" s="80"/>
      <c r="J45" s="80"/>
      <c r="L45" s="81"/>
      <c r="M45" s="81"/>
      <c r="N45" s="82"/>
      <c r="O45" s="84"/>
      <c r="P45" s="84"/>
      <c r="Q45" s="81"/>
      <c r="R45" s="81"/>
      <c r="U45" s="18"/>
      <c r="AM45" s="78"/>
      <c r="AN45" s="78"/>
    </row>
    <row r="46" spans="7:40" s="13" customFormat="1" ht="13.5" customHeight="1">
      <c r="G46" s="80"/>
      <c r="H46" s="80"/>
      <c r="I46" s="80"/>
      <c r="J46" s="80"/>
      <c r="L46" s="81"/>
      <c r="M46" s="81"/>
      <c r="N46" s="82"/>
      <c r="O46" s="84"/>
      <c r="P46" s="84"/>
      <c r="Q46" s="81"/>
      <c r="R46" s="81"/>
      <c r="U46" s="18"/>
      <c r="AM46" s="78"/>
      <c r="AN46" s="78"/>
    </row>
    <row r="47" spans="7:40" s="13" customFormat="1" ht="13.5" customHeight="1">
      <c r="G47" s="80"/>
      <c r="H47" s="80"/>
      <c r="I47" s="80"/>
      <c r="J47" s="80"/>
      <c r="L47" s="81"/>
      <c r="M47" s="81"/>
      <c r="N47" s="82"/>
      <c r="O47" s="84"/>
      <c r="P47" s="84"/>
      <c r="Q47" s="81"/>
      <c r="R47" s="81"/>
      <c r="U47" s="18"/>
      <c r="AM47" s="78"/>
      <c r="AN47" s="78"/>
    </row>
    <row r="48" spans="7:40" s="13" customFormat="1" ht="13.5" customHeight="1">
      <c r="G48" s="80"/>
      <c r="H48" s="80"/>
      <c r="I48" s="80"/>
      <c r="J48" s="80"/>
      <c r="L48" s="81"/>
      <c r="M48" s="81"/>
      <c r="N48" s="82"/>
      <c r="O48" s="84"/>
      <c r="P48" s="84"/>
      <c r="Q48" s="81"/>
      <c r="R48" s="81"/>
      <c r="U48" s="18"/>
      <c r="AM48" s="78"/>
      <c r="AN48" s="78"/>
    </row>
    <row r="49" spans="1:40" s="81" customFormat="1" ht="13.5" customHeight="1">
      <c r="A49" s="36" t="s">
        <v>38</v>
      </c>
      <c r="B49" s="36"/>
      <c r="C49" s="36"/>
      <c r="D49" s="36"/>
      <c r="E49" s="36"/>
      <c r="F49" s="36"/>
      <c r="G49" s="85"/>
      <c r="H49" s="85"/>
      <c r="I49" s="85"/>
      <c r="J49" s="85"/>
      <c r="K49" s="36"/>
      <c r="L49" s="36"/>
      <c r="M49" s="36"/>
      <c r="N49" s="86"/>
      <c r="O49" s="87"/>
      <c r="P49" s="87"/>
      <c r="Q49" s="36"/>
      <c r="R49" s="36"/>
      <c r="S49" s="36"/>
      <c r="T49" s="36"/>
      <c r="U49" s="88"/>
      <c r="V49" s="36"/>
      <c r="AM49" s="89"/>
      <c r="AN49" s="89"/>
    </row>
    <row r="50" spans="1:40" s="81" customFormat="1" ht="13.5" customHeight="1">
      <c r="A50" s="36">
        <v>1</v>
      </c>
      <c r="B50" s="36" t="s">
        <v>39</v>
      </c>
      <c r="C50" s="36"/>
      <c r="D50" s="36"/>
      <c r="E50" s="36"/>
      <c r="F50" s="36"/>
      <c r="G50" s="85"/>
      <c r="H50" s="85"/>
      <c r="I50" s="85"/>
      <c r="J50" s="85"/>
      <c r="K50" s="36"/>
      <c r="L50" s="36"/>
      <c r="M50" s="36"/>
      <c r="N50" s="86"/>
      <c r="O50" s="87"/>
      <c r="P50" s="87"/>
      <c r="Q50" s="36"/>
      <c r="R50" s="36"/>
      <c r="S50" s="36"/>
      <c r="T50" s="36"/>
      <c r="U50" s="88"/>
      <c r="V50" s="36"/>
      <c r="AM50" s="89"/>
      <c r="AN50" s="89"/>
    </row>
    <row r="51" spans="1:40" s="81" customFormat="1" ht="13.5" customHeight="1">
      <c r="A51" s="36">
        <v>2</v>
      </c>
      <c r="B51" s="36" t="s">
        <v>40</v>
      </c>
      <c r="C51" s="36"/>
      <c r="D51" s="36"/>
      <c r="E51" s="36"/>
      <c r="F51" s="36"/>
      <c r="G51" s="85"/>
      <c r="H51" s="85"/>
      <c r="I51" s="85"/>
      <c r="J51" s="85"/>
      <c r="K51" s="36"/>
      <c r="L51" s="36"/>
      <c r="M51" s="36"/>
      <c r="N51" s="86"/>
      <c r="O51" s="87"/>
      <c r="P51" s="87"/>
      <c r="Q51" s="36"/>
      <c r="R51" s="36"/>
      <c r="S51" s="36"/>
      <c r="T51" s="36"/>
      <c r="U51" s="88"/>
      <c r="V51" s="36"/>
      <c r="AM51" s="89"/>
      <c r="AN51" s="89"/>
    </row>
    <row r="52" spans="1:40" s="81" customFormat="1" ht="13.5" customHeight="1">
      <c r="A52" s="36">
        <v>3</v>
      </c>
      <c r="B52" s="36" t="s">
        <v>41</v>
      </c>
      <c r="C52" s="36"/>
      <c r="D52" s="36"/>
      <c r="E52" s="36"/>
      <c r="F52" s="36"/>
      <c r="G52" s="85"/>
      <c r="H52" s="85"/>
      <c r="I52" s="85"/>
      <c r="J52" s="85"/>
      <c r="K52" s="36"/>
      <c r="L52" s="36"/>
      <c r="M52" s="36"/>
      <c r="N52" s="86"/>
      <c r="O52" s="87"/>
      <c r="P52" s="87"/>
      <c r="Q52" s="36"/>
      <c r="R52" s="36"/>
      <c r="S52" s="36"/>
      <c r="T52" s="36"/>
      <c r="U52" s="88"/>
      <c r="V52" s="36"/>
      <c r="AM52" s="89"/>
      <c r="AN52" s="89"/>
    </row>
    <row r="53" spans="1:40" s="81" customFormat="1" ht="13.5" customHeight="1">
      <c r="A53" s="36">
        <v>4</v>
      </c>
      <c r="B53" s="36" t="s">
        <v>42</v>
      </c>
      <c r="C53" s="36"/>
      <c r="D53" s="36"/>
      <c r="E53" s="36"/>
      <c r="F53" s="36"/>
      <c r="G53" s="85"/>
      <c r="H53" s="85"/>
      <c r="I53" s="85"/>
      <c r="J53" s="85"/>
      <c r="K53" s="36"/>
      <c r="L53" s="36"/>
      <c r="M53" s="36"/>
      <c r="N53" s="86"/>
      <c r="O53" s="87"/>
      <c r="P53" s="87"/>
      <c r="Q53" s="36"/>
      <c r="R53" s="36"/>
      <c r="S53" s="36"/>
      <c r="T53" s="36"/>
      <c r="U53" s="88"/>
      <c r="V53" s="36"/>
      <c r="AM53" s="89"/>
      <c r="AN53" s="89"/>
    </row>
    <row r="54" spans="7:40" s="81" customFormat="1" ht="13.5" customHeight="1">
      <c r="G54" s="79"/>
      <c r="H54" s="79"/>
      <c r="I54" s="79"/>
      <c r="J54" s="79"/>
      <c r="N54" s="82"/>
      <c r="O54" s="84"/>
      <c r="P54" s="84"/>
      <c r="U54" s="90"/>
      <c r="AM54" s="89"/>
      <c r="AN54" s="89"/>
    </row>
    <row r="55" spans="7:40" s="81" customFormat="1" ht="13.5" customHeight="1">
      <c r="G55" s="79"/>
      <c r="H55" s="79"/>
      <c r="I55" s="79"/>
      <c r="J55" s="79"/>
      <c r="N55" s="82"/>
      <c r="O55" s="84"/>
      <c r="P55" s="84"/>
      <c r="U55" s="90"/>
      <c r="AM55" s="89"/>
      <c r="AN55" s="89"/>
    </row>
    <row r="56" spans="7:40" s="81" customFormat="1" ht="13.5" customHeight="1">
      <c r="G56" s="79"/>
      <c r="H56" s="79"/>
      <c r="I56" s="79"/>
      <c r="J56" s="79"/>
      <c r="N56" s="82"/>
      <c r="O56" s="84"/>
      <c r="P56" s="84"/>
      <c r="U56" s="90"/>
      <c r="AM56" s="89"/>
      <c r="AN56" s="89"/>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mergeCells count="44">
    <mergeCell ref="P39:Q39"/>
    <mergeCell ref="P40:Q40"/>
    <mergeCell ref="N43:N44"/>
    <mergeCell ref="C15:H15"/>
    <mergeCell ref="C16:H16"/>
    <mergeCell ref="P33:Q33"/>
    <mergeCell ref="P36:Q36"/>
    <mergeCell ref="P37:Q37"/>
    <mergeCell ref="P38:Q38"/>
    <mergeCell ref="P29:Q29"/>
    <mergeCell ref="P30:Q30"/>
    <mergeCell ref="P31:Q31"/>
    <mergeCell ref="P32:Q32"/>
    <mergeCell ref="G22:H22"/>
    <mergeCell ref="I22:J22"/>
    <mergeCell ref="K22:L22"/>
    <mergeCell ref="G21:H21"/>
    <mergeCell ref="I21:J21"/>
    <mergeCell ref="K21:L21"/>
    <mergeCell ref="B23:E23"/>
    <mergeCell ref="G23:H23"/>
    <mergeCell ref="I23:J23"/>
    <mergeCell ref="K23:L23"/>
    <mergeCell ref="I18:L18"/>
    <mergeCell ref="G19:H19"/>
    <mergeCell ref="I19:J19"/>
    <mergeCell ref="K19:L19"/>
    <mergeCell ref="G20:H20"/>
    <mergeCell ref="I20:J20"/>
    <mergeCell ref="K20:L20"/>
    <mergeCell ref="G11:H11"/>
    <mergeCell ref="C13:D13"/>
    <mergeCell ref="G13:H13"/>
    <mergeCell ref="B9:B10"/>
    <mergeCell ref="D9:E10"/>
    <mergeCell ref="G9:H10"/>
    <mergeCell ref="I9:I10"/>
    <mergeCell ref="Q2:R2"/>
    <mergeCell ref="A3:L3"/>
    <mergeCell ref="F6:H6"/>
    <mergeCell ref="B7:B8"/>
    <mergeCell ref="D7:E8"/>
    <mergeCell ref="G7:H8"/>
    <mergeCell ref="I7:I8"/>
  </mergeCells>
  <printOptions/>
  <pageMargins left="0.75" right="0.75" top="1" bottom="1" header="0.512" footer="0.512"/>
  <pageSetup orientation="portrait" paperSize="9" r:id="rId2"/>
  <headerFooter alignWithMargins="0">
    <oddHeader>&amp;R&amp;9Tx_dichotomous_aihara_ver.20110209</oddHeader>
  </headerFooter>
  <ignoredErrors>
    <ignoredError sqref="G13 C13 I7 I9 I11 D11:H11 G19:L23 N19:N23 O19:O23 P31:Q41 N24 C15:C18 D15:E15 D17:E18" unlockedFormula="1"/>
  </ignoredErrors>
  <drawing r:id="rId1"/>
</worksheet>
</file>

<file path=xl/worksheets/sheet2.xml><?xml version="1.0" encoding="utf-8"?>
<worksheet xmlns="http://schemas.openxmlformats.org/spreadsheetml/2006/main" xmlns:r="http://schemas.openxmlformats.org/officeDocument/2006/relationships">
  <dimension ref="A1:Q31"/>
  <sheetViews>
    <sheetView showGridLines="0" tabSelected="1" zoomScalePageLayoutView="0" workbookViewId="0" topLeftCell="A19">
      <selection activeCell="T37" sqref="T37"/>
    </sheetView>
  </sheetViews>
  <sheetFormatPr defaultColWidth="9.00390625" defaultRowHeight="13.5"/>
  <cols>
    <col min="1" max="1" width="1.75390625" style="93" customWidth="1"/>
    <col min="2" max="2" width="11.50390625" style="93" customWidth="1"/>
    <col min="3" max="3" width="2.25390625" style="93" customWidth="1"/>
    <col min="4" max="4" width="4.375" style="93" customWidth="1"/>
    <col min="5" max="5" width="3.50390625" style="93" customWidth="1"/>
    <col min="6" max="6" width="2.625" style="93" customWidth="1"/>
    <col min="7" max="7" width="3.625" style="93" customWidth="1"/>
    <col min="8" max="8" width="2.625" style="93" customWidth="1"/>
    <col min="9" max="9" width="3.75390625" style="93" customWidth="1"/>
    <col min="10" max="10" width="2.875" style="93" customWidth="1"/>
    <col min="11" max="11" width="4.625" style="93" customWidth="1"/>
    <col min="12" max="12" width="3.00390625" style="93" customWidth="1"/>
    <col min="13" max="13" width="8.875" style="93" customWidth="1"/>
    <col min="14" max="14" width="6.375" style="93" customWidth="1"/>
    <col min="15" max="15" width="5.375" style="0" customWidth="1"/>
    <col min="16" max="16" width="8.50390625" style="0" customWidth="1"/>
    <col min="17" max="17" width="3.00390625" style="0" customWidth="1"/>
  </cols>
  <sheetData>
    <row r="1" spans="1:16" ht="27" customHeight="1">
      <c r="A1" s="169" t="s">
        <v>70</v>
      </c>
      <c r="B1" s="169"/>
      <c r="C1" s="169"/>
      <c r="D1" s="169"/>
      <c r="E1" s="169"/>
      <c r="F1" s="169"/>
      <c r="G1" s="169"/>
      <c r="H1" s="169"/>
      <c r="I1" s="169"/>
      <c r="J1" s="169"/>
      <c r="K1" s="169"/>
      <c r="L1" s="169"/>
      <c r="M1" s="169"/>
      <c r="N1" s="169"/>
      <c r="O1" s="169"/>
      <c r="P1" s="169"/>
    </row>
    <row r="2" spans="13:16" ht="12.75" customHeight="1">
      <c r="M2" s="94"/>
      <c r="N2" s="95" t="s">
        <v>43</v>
      </c>
      <c r="O2" s="96"/>
      <c r="P2" s="97"/>
    </row>
    <row r="3" spans="1:14" s="100" customFormat="1" ht="17.25" customHeight="1">
      <c r="A3" s="168" t="s">
        <v>44</v>
      </c>
      <c r="B3" s="168"/>
      <c r="C3" s="168"/>
      <c r="D3" s="168"/>
      <c r="E3" s="168"/>
      <c r="F3" s="168"/>
      <c r="G3" s="168"/>
      <c r="H3" s="168"/>
      <c r="I3" s="168"/>
      <c r="J3" s="168"/>
      <c r="K3" s="168"/>
      <c r="L3" s="168"/>
      <c r="M3" s="98"/>
      <c r="N3" s="99"/>
    </row>
    <row r="4" spans="1:14" s="100" customFormat="1" ht="6.75" customHeight="1">
      <c r="A4" s="168"/>
      <c r="B4" s="168"/>
      <c r="C4" s="168"/>
      <c r="D4" s="168"/>
      <c r="E4" s="168"/>
      <c r="F4" s="168"/>
      <c r="G4" s="168"/>
      <c r="H4" s="168"/>
      <c r="I4" s="168"/>
      <c r="J4" s="168"/>
      <c r="K4" s="168"/>
      <c r="L4" s="168"/>
      <c r="M4" s="98"/>
      <c r="N4" s="99"/>
    </row>
    <row r="5" spans="1:16" s="100" customFormat="1" ht="50.25" customHeight="1">
      <c r="A5" s="101"/>
      <c r="B5" s="217" t="s">
        <v>45</v>
      </c>
      <c r="C5" s="217"/>
      <c r="D5" s="217"/>
      <c r="E5" s="217"/>
      <c r="F5" s="217"/>
      <c r="G5" s="217"/>
      <c r="H5" s="217"/>
      <c r="I5" s="217"/>
      <c r="J5" s="217"/>
      <c r="K5" s="217"/>
      <c r="L5" s="217"/>
      <c r="M5" s="217"/>
      <c r="N5" s="217"/>
      <c r="O5" s="217"/>
      <c r="P5" s="217"/>
    </row>
    <row r="6" spans="1:16" s="100" customFormat="1" ht="13.5" customHeight="1">
      <c r="A6" s="101"/>
      <c r="B6" s="102" t="s">
        <v>46</v>
      </c>
      <c r="C6" s="103"/>
      <c r="D6" s="103"/>
      <c r="E6" s="103"/>
      <c r="F6" s="103"/>
      <c r="G6" s="103"/>
      <c r="H6" s="103"/>
      <c r="I6" s="103"/>
      <c r="J6" s="103"/>
      <c r="K6" s="103"/>
      <c r="L6" s="103"/>
      <c r="M6" s="102"/>
      <c r="N6" s="104"/>
      <c r="O6" s="105"/>
      <c r="P6" s="105"/>
    </row>
    <row r="7" spans="1:16" s="100" customFormat="1" ht="13.5" customHeight="1">
      <c r="A7" s="101"/>
      <c r="B7" s="106" t="s">
        <v>47</v>
      </c>
      <c r="C7" s="103"/>
      <c r="D7" s="103"/>
      <c r="E7" s="103"/>
      <c r="F7" s="103"/>
      <c r="G7" s="103"/>
      <c r="H7" s="103"/>
      <c r="I7" s="103"/>
      <c r="J7" s="103"/>
      <c r="K7" s="103"/>
      <c r="L7" s="103"/>
      <c r="M7" s="102"/>
      <c r="N7" s="104"/>
      <c r="O7" s="105"/>
      <c r="P7" s="105"/>
    </row>
    <row r="8" spans="1:16" s="100" customFormat="1" ht="13.5" customHeight="1">
      <c r="A8" s="101"/>
      <c r="B8" s="106"/>
      <c r="C8" s="103"/>
      <c r="D8" s="103"/>
      <c r="E8" s="103"/>
      <c r="F8" s="103"/>
      <c r="G8" s="103"/>
      <c r="H8" s="103"/>
      <c r="I8" s="103"/>
      <c r="J8" s="103"/>
      <c r="K8" s="103"/>
      <c r="L8" s="103"/>
      <c r="M8" s="102"/>
      <c r="N8" s="104"/>
      <c r="O8" s="105"/>
      <c r="P8" s="105"/>
    </row>
    <row r="9" spans="1:14" ht="14.25" customHeight="1" thickBot="1">
      <c r="A9" s="107"/>
      <c r="B9" s="108"/>
      <c r="C9" s="108"/>
      <c r="D9" s="108"/>
      <c r="E9" s="108"/>
      <c r="F9" s="108"/>
      <c r="G9" s="108"/>
      <c r="H9" s="108"/>
      <c r="I9" s="108"/>
      <c r="J9" s="108"/>
      <c r="K9" s="108"/>
      <c r="L9" s="108"/>
      <c r="M9" s="108"/>
      <c r="N9" s="108"/>
    </row>
    <row r="10" spans="1:17" ht="13.5" thickBot="1">
      <c r="A10" s="98"/>
      <c r="B10" s="98"/>
      <c r="C10" s="218" t="s">
        <v>48</v>
      </c>
      <c r="D10" s="219"/>
      <c r="E10" s="218" t="s">
        <v>49</v>
      </c>
      <c r="F10" s="219"/>
      <c r="G10" s="218" t="s">
        <v>50</v>
      </c>
      <c r="H10" s="219"/>
      <c r="I10" s="218" t="s">
        <v>51</v>
      </c>
      <c r="J10" s="219"/>
      <c r="K10" s="218" t="s">
        <v>52</v>
      </c>
      <c r="L10" s="219"/>
      <c r="M10" s="109" t="s">
        <v>53</v>
      </c>
      <c r="N10" s="98"/>
      <c r="Q10" s="110"/>
    </row>
    <row r="11" spans="1:14" ht="16.5" customHeight="1" thickBot="1">
      <c r="A11" s="98"/>
      <c r="B11" s="111" t="s">
        <v>6</v>
      </c>
      <c r="C11" s="227">
        <v>10</v>
      </c>
      <c r="D11" s="228"/>
      <c r="E11" s="229">
        <v>7</v>
      </c>
      <c r="F11" s="228"/>
      <c r="G11" s="229">
        <v>2.38</v>
      </c>
      <c r="H11" s="230"/>
      <c r="I11" s="231">
        <f>E11-E12</f>
        <v>0.5</v>
      </c>
      <c r="J11" s="232"/>
      <c r="K11" s="220">
        <f>AVERAGE(G11:G12)</f>
        <v>2.295</v>
      </c>
      <c r="L11" s="221"/>
      <c r="M11" s="112">
        <f>K11*SQRT((1/C11)+(1/C12))</f>
        <v>1.0263552016724033</v>
      </c>
      <c r="N11" s="98"/>
    </row>
    <row r="12" spans="1:14" ht="15.75" customHeight="1" thickBot="1">
      <c r="A12" s="98"/>
      <c r="B12" s="111" t="s">
        <v>9</v>
      </c>
      <c r="C12" s="222">
        <v>10</v>
      </c>
      <c r="D12" s="223"/>
      <c r="E12" s="224">
        <v>6.5</v>
      </c>
      <c r="F12" s="225"/>
      <c r="G12" s="223">
        <v>2.21</v>
      </c>
      <c r="H12" s="226"/>
      <c r="I12" s="113"/>
      <c r="J12" s="98"/>
      <c r="K12" s="113"/>
      <c r="L12" s="98"/>
      <c r="M12" s="98"/>
      <c r="N12" s="114"/>
    </row>
    <row r="13" spans="1:14" ht="5.25" customHeight="1">
      <c r="A13" s="115"/>
      <c r="B13" s="116"/>
      <c r="C13" s="116"/>
      <c r="D13" s="116"/>
      <c r="E13" s="115"/>
      <c r="F13" s="115"/>
      <c r="G13" s="115"/>
      <c r="H13" s="115"/>
      <c r="I13" s="115"/>
      <c r="J13" s="115"/>
      <c r="K13" s="115"/>
      <c r="L13" s="115"/>
      <c r="M13" s="115"/>
      <c r="N13" s="117"/>
    </row>
    <row r="14" spans="1:14" ht="13.5" thickBot="1">
      <c r="A14" s="115"/>
      <c r="B14" s="115"/>
      <c r="C14" s="115"/>
      <c r="D14" s="115"/>
      <c r="E14" s="115"/>
      <c r="F14" s="118"/>
      <c r="G14" s="115"/>
      <c r="H14" s="115"/>
      <c r="I14" s="233" t="s">
        <v>15</v>
      </c>
      <c r="J14" s="233"/>
      <c r="K14" s="233"/>
      <c r="L14" s="233"/>
      <c r="M14" s="115"/>
      <c r="N14" s="119"/>
    </row>
    <row r="15" spans="1:14" ht="29.25" customHeight="1" thickBot="1">
      <c r="A15" s="115"/>
      <c r="B15" s="234" t="s">
        <v>54</v>
      </c>
      <c r="C15" s="235"/>
      <c r="D15" s="235"/>
      <c r="E15" s="235"/>
      <c r="F15" s="120"/>
      <c r="G15" s="236">
        <f>(E11-E12)/K11</f>
        <v>0.2178649237472767</v>
      </c>
      <c r="H15" s="237"/>
      <c r="I15" s="238">
        <f>G15-CONFIDENCE(0.05,SQRT(((C11-1)*G11^2+(C12-1)*G12^2)/(C11+C12-2))*SQRT((C11+C12-2)/(C11+C12)),(C11+C12))</f>
        <v>-0.7369840896192705</v>
      </c>
      <c r="J15" s="238"/>
      <c r="K15" s="238">
        <f>G15+CONFIDENCE(0.05,SQRT(((C11-1)*G11^2+(C12-1)*G12^2)/(C11+C12-2))*SQRT((C11+C12-2)/(C11+C12)),(C11+C12))</f>
        <v>1.172713937113824</v>
      </c>
      <c r="L15" s="238"/>
      <c r="M15" s="98"/>
      <c r="N15" s="115"/>
    </row>
    <row r="16" spans="1:14" s="100" customFormat="1" ht="29.25" customHeight="1">
      <c r="A16" s="115"/>
      <c r="B16" s="121"/>
      <c r="C16" s="121"/>
      <c r="D16" s="121"/>
      <c r="E16" s="121"/>
      <c r="F16" s="98"/>
      <c r="G16" s="122"/>
      <c r="H16" s="122"/>
      <c r="I16" s="123"/>
      <c r="J16" s="123"/>
      <c r="K16" s="123"/>
      <c r="L16" s="123"/>
      <c r="M16" s="98"/>
      <c r="N16" s="115"/>
    </row>
    <row r="17" spans="1:14" s="100" customFormat="1" ht="29.25" customHeight="1">
      <c r="A17" s="115"/>
      <c r="B17" s="121"/>
      <c r="C17" s="121"/>
      <c r="D17" s="121"/>
      <c r="E17" s="121"/>
      <c r="F17" s="98"/>
      <c r="G17" s="122"/>
      <c r="H17" s="122"/>
      <c r="I17" s="123"/>
      <c r="J17" s="123"/>
      <c r="K17" s="123"/>
      <c r="L17" s="123"/>
      <c r="M17" s="98"/>
      <c r="N17" s="115"/>
    </row>
    <row r="18" spans="1:14" ht="12.75">
      <c r="A18" s="115"/>
      <c r="B18" s="124"/>
      <c r="C18" s="124"/>
      <c r="D18" s="124"/>
      <c r="E18" s="124"/>
      <c r="F18" s="125"/>
      <c r="G18" s="125"/>
      <c r="H18" s="125"/>
      <c r="I18" s="125"/>
      <c r="J18" s="125"/>
      <c r="K18" s="125"/>
      <c r="L18" s="115"/>
      <c r="M18" s="115"/>
      <c r="N18" s="117"/>
    </row>
    <row r="19" spans="1:14" ht="12.75">
      <c r="A19" s="98"/>
      <c r="B19" s="126" t="s">
        <v>21</v>
      </c>
      <c r="C19" s="127"/>
      <c r="D19" s="127"/>
      <c r="E19" s="127"/>
      <c r="F19" s="127"/>
      <c r="G19" s="127"/>
      <c r="H19" s="127"/>
      <c r="I19" s="98"/>
      <c r="J19" s="98"/>
      <c r="K19" s="98"/>
      <c r="L19" s="98"/>
      <c r="M19" s="98"/>
      <c r="N19" s="98"/>
    </row>
    <row r="20" spans="1:14" ht="6" customHeight="1">
      <c r="A20" s="98"/>
      <c r="B20" s="128"/>
      <c r="C20" s="129"/>
      <c r="D20" s="129"/>
      <c r="E20" s="129"/>
      <c r="F20" s="129"/>
      <c r="G20" s="129"/>
      <c r="H20" s="129"/>
      <c r="I20" s="98"/>
      <c r="J20" s="98"/>
      <c r="K20" s="98"/>
      <c r="L20" s="98"/>
      <c r="M20" s="98"/>
      <c r="N20" s="98"/>
    </row>
    <row r="21" spans="1:14" ht="12.75">
      <c r="A21" s="98"/>
      <c r="B21" s="130" t="s">
        <v>55</v>
      </c>
      <c r="C21" s="107"/>
      <c r="D21" s="107"/>
      <c r="E21" s="107"/>
      <c r="F21" s="107"/>
      <c r="G21" s="107"/>
      <c r="H21" s="107"/>
      <c r="I21" s="98"/>
      <c r="J21" s="98"/>
      <c r="K21" s="98"/>
      <c r="L21" s="98"/>
      <c r="M21" s="98"/>
      <c r="N21" s="98"/>
    </row>
    <row r="22" spans="1:14" ht="12.75">
      <c r="A22" s="98"/>
      <c r="B22" s="98" t="s">
        <v>56</v>
      </c>
      <c r="C22" s="107"/>
      <c r="D22" s="107"/>
      <c r="E22" s="107"/>
      <c r="F22" s="107"/>
      <c r="G22" s="107"/>
      <c r="H22" s="107"/>
      <c r="I22" s="98"/>
      <c r="J22" s="98"/>
      <c r="K22" s="98"/>
      <c r="L22" s="98"/>
      <c r="M22" s="98"/>
      <c r="N22" s="98"/>
    </row>
    <row r="23" spans="1:14" ht="12.75">
      <c r="A23" s="98"/>
      <c r="B23" s="115"/>
      <c r="C23" s="107"/>
      <c r="D23" s="107"/>
      <c r="E23" s="107"/>
      <c r="F23" s="107"/>
      <c r="G23" s="131" t="s">
        <v>57</v>
      </c>
      <c r="H23" s="107"/>
      <c r="I23" s="98"/>
      <c r="J23" s="98"/>
      <c r="K23" s="98"/>
      <c r="L23" s="98"/>
      <c r="M23" s="98"/>
      <c r="N23" s="98"/>
    </row>
    <row r="24" spans="1:14" ht="12.75">
      <c r="A24" s="98"/>
      <c r="B24" s="132" t="s">
        <v>58</v>
      </c>
      <c r="C24" s="133" t="s">
        <v>59</v>
      </c>
      <c r="D24" s="134"/>
      <c r="E24" s="135"/>
      <c r="F24" s="134"/>
      <c r="G24" s="136"/>
      <c r="H24" s="137"/>
      <c r="I24" s="138" t="s">
        <v>60</v>
      </c>
      <c r="J24" s="138" t="s">
        <v>61</v>
      </c>
      <c r="K24" s="139" t="s">
        <v>62</v>
      </c>
      <c r="L24" s="140"/>
      <c r="M24" s="141" t="s">
        <v>63</v>
      </c>
      <c r="N24" s="98"/>
    </row>
    <row r="25" spans="1:14" ht="12.75">
      <c r="A25" s="98"/>
      <c r="B25" s="142">
        <v>0.43</v>
      </c>
      <c r="C25" s="7"/>
      <c r="D25" s="143">
        <v>0.2</v>
      </c>
      <c r="E25" s="7"/>
      <c r="F25" s="7"/>
      <c r="G25" s="144"/>
      <c r="H25" s="145"/>
      <c r="I25" s="146">
        <f>-NORMSINV(D25)</f>
        <v>0.8416212335729145</v>
      </c>
      <c r="J25" s="146">
        <f>B25-I25</f>
        <v>-0.4116212335729145</v>
      </c>
      <c r="K25" s="147">
        <f>1-NORMSDIST(-J25)</f>
        <v>0.34030853287373075</v>
      </c>
      <c r="L25" s="148"/>
      <c r="M25" s="149">
        <f>1/(K25-D25)</f>
        <v>7.127150284579912</v>
      </c>
      <c r="N25" s="98"/>
    </row>
    <row r="26" spans="1:14" ht="12.75">
      <c r="A26" s="98"/>
      <c r="B26" s="23"/>
      <c r="C26" s="13"/>
      <c r="D26" s="13"/>
      <c r="E26" s="13"/>
      <c r="F26" s="13"/>
      <c r="G26" s="27"/>
      <c r="H26" s="114"/>
      <c r="I26" s="150"/>
      <c r="J26" s="150"/>
      <c r="K26" s="151"/>
      <c r="L26" s="152"/>
      <c r="M26" s="153"/>
      <c r="N26" s="98"/>
    </row>
    <row r="27" spans="1:14" ht="12.75">
      <c r="A27" s="98"/>
      <c r="B27" s="132" t="s">
        <v>58</v>
      </c>
      <c r="C27" s="154" t="s">
        <v>64</v>
      </c>
      <c r="D27" s="134"/>
      <c r="E27" s="135"/>
      <c r="F27" s="134"/>
      <c r="G27" s="137"/>
      <c r="H27" s="155"/>
      <c r="I27" s="138" t="s">
        <v>61</v>
      </c>
      <c r="J27" s="138" t="s">
        <v>60</v>
      </c>
      <c r="K27" s="156" t="s">
        <v>65</v>
      </c>
      <c r="L27" s="140"/>
      <c r="M27" s="157" t="s">
        <v>63</v>
      </c>
      <c r="N27" s="98"/>
    </row>
    <row r="28" spans="1:14" ht="12.75">
      <c r="A28" s="98"/>
      <c r="B28" s="142">
        <v>0.9</v>
      </c>
      <c r="C28" s="143"/>
      <c r="D28" s="143">
        <v>0.5</v>
      </c>
      <c r="E28" s="7"/>
      <c r="F28" s="7"/>
      <c r="G28" s="144"/>
      <c r="H28" s="158"/>
      <c r="I28" s="146">
        <f>NORMSINV(D28)</f>
        <v>0</v>
      </c>
      <c r="J28" s="146">
        <f>B28-I28</f>
        <v>0.9</v>
      </c>
      <c r="K28" s="159">
        <f>NORMSDIST(-J28)</f>
        <v>0.1840601253467595</v>
      </c>
      <c r="L28" s="148"/>
      <c r="M28" s="160">
        <f>1/(D28-K28)</f>
        <v>3.165159197133787</v>
      </c>
      <c r="N28" s="98"/>
    </row>
    <row r="29" spans="1:14" ht="12.75">
      <c r="A29" s="98"/>
      <c r="B29" s="98"/>
      <c r="C29" s="98"/>
      <c r="D29" s="98"/>
      <c r="E29" s="98"/>
      <c r="F29" s="98"/>
      <c r="G29" s="114"/>
      <c r="H29" s="114"/>
      <c r="I29" s="152"/>
      <c r="J29" s="152"/>
      <c r="K29" s="152"/>
      <c r="L29" s="152"/>
      <c r="M29" s="161"/>
      <c r="N29" s="98"/>
    </row>
    <row r="30" spans="1:16" ht="12.75">
      <c r="A30" s="115" t="s">
        <v>66</v>
      </c>
      <c r="C30" s="115"/>
      <c r="D30" s="115"/>
      <c r="E30" s="115"/>
      <c r="F30" s="115"/>
      <c r="G30" s="162"/>
      <c r="H30" s="162"/>
      <c r="I30" s="162"/>
      <c r="J30" s="162"/>
      <c r="K30" s="115"/>
      <c r="L30" s="115"/>
      <c r="M30" s="163"/>
      <c r="N30" s="162"/>
      <c r="O30" s="164"/>
      <c r="P30" s="164"/>
    </row>
    <row r="31" spans="1:14" ht="12.75">
      <c r="A31" s="165"/>
      <c r="B31" s="165"/>
      <c r="C31" s="165"/>
      <c r="D31" s="165"/>
      <c r="E31" s="165"/>
      <c r="F31" s="165"/>
      <c r="G31" s="165"/>
      <c r="H31" s="165"/>
      <c r="I31" s="165"/>
      <c r="J31" s="165"/>
      <c r="K31" s="165"/>
      <c r="L31" s="165"/>
      <c r="M31" s="165"/>
      <c r="N31" s="165"/>
    </row>
  </sheetData>
  <sheetProtection/>
  <mergeCells count="19">
    <mergeCell ref="I14:L14"/>
    <mergeCell ref="B15:E15"/>
    <mergeCell ref="G15:H15"/>
    <mergeCell ref="I15:J15"/>
    <mergeCell ref="K15:L15"/>
    <mergeCell ref="K11:L11"/>
    <mergeCell ref="C12:D12"/>
    <mergeCell ref="E12:F12"/>
    <mergeCell ref="G12:H12"/>
    <mergeCell ref="C11:D11"/>
    <mergeCell ref="E11:F11"/>
    <mergeCell ref="G11:H11"/>
    <mergeCell ref="I11:J11"/>
    <mergeCell ref="B5:P5"/>
    <mergeCell ref="C10:D10"/>
    <mergeCell ref="E10:F10"/>
    <mergeCell ref="G10:H10"/>
    <mergeCell ref="I10:J10"/>
    <mergeCell ref="K10:L10"/>
  </mergeCells>
  <hyperlinks>
    <hyperlink ref="G23" r:id="rId1" display="http://www.ebpcenter.com/spreadsheets/index.html"/>
  </hyperlinks>
  <printOptions/>
  <pageMargins left="0.75" right="0.75" top="1" bottom="1" header="0.512" footer="0.512"/>
  <pageSetup orientation="portrait" paperSize="9" r:id="rId3"/>
  <headerFooter alignWithMargins="0">
    <oddHeader>&amp;R&amp;9Tx_continuous_aihara_ver.20110209</oddHeader>
  </headerFooter>
  <drawing r:id="rId2"/>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A1">
      <selection activeCell="G51" sqref="G51"/>
    </sheetView>
  </sheetViews>
  <sheetFormatPr defaultColWidth="9.00390625" defaultRowHeight="13.5"/>
  <cols>
    <col min="9" max="9" width="2.375" style="0" customWidth="1"/>
    <col min="10" max="16" width="9.00390625" style="0" hidden="1" customWidth="1"/>
    <col min="17" max="25" width="4.00390625" style="0" customWidth="1"/>
  </cols>
  <sheetData>
    <row r="1" spans="1:8" ht="23.25" customHeight="1">
      <c r="A1" s="170" t="s">
        <v>71</v>
      </c>
      <c r="B1" s="171"/>
      <c r="C1" s="171"/>
      <c r="D1" s="171"/>
      <c r="E1" s="171"/>
      <c r="F1" s="171"/>
      <c r="G1" s="171"/>
      <c r="H1" s="171"/>
    </row>
    <row r="2" ht="12.75">
      <c r="A2" s="172" t="s">
        <v>72</v>
      </c>
    </row>
    <row r="3" ht="18" customHeight="1">
      <c r="A3" s="173" t="s">
        <v>73</v>
      </c>
    </row>
    <row r="4" ht="7.5" customHeight="1"/>
    <row r="34" ht="26.25" customHeight="1"/>
    <row r="35" spans="1:9" ht="72.75" customHeight="1">
      <c r="A35" s="239" t="s">
        <v>74</v>
      </c>
      <c r="B35" s="239"/>
      <c r="C35" s="239"/>
      <c r="D35" s="239"/>
      <c r="E35" s="239"/>
      <c r="F35" s="239"/>
      <c r="G35" s="239"/>
      <c r="H35" s="239"/>
      <c r="I35" s="174"/>
    </row>
  </sheetData>
  <sheetProtection/>
  <mergeCells count="1">
    <mergeCell ref="A35:H35"/>
  </mergeCells>
  <printOptions/>
  <pageMargins left="0.75" right="0.75" top="1" bottom="1" header="0.512" footer="0.512"/>
  <pageSetup orientation="portrait" paperSize="9" r:id="rId2"/>
  <headerFooter alignWithMargins="0">
    <oddHeader>&amp;R&amp;9Tx_ois_aihara_ver.20110209</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相原</dc:creator>
  <cp:keywords/>
  <dc:description/>
  <cp:lastModifiedBy>aihara</cp:lastModifiedBy>
  <cp:lastPrinted>2011-02-08T23:48:14Z</cp:lastPrinted>
  <dcterms:created xsi:type="dcterms:W3CDTF">2011-02-08T02:02:27Z</dcterms:created>
  <dcterms:modified xsi:type="dcterms:W3CDTF">2014-03-26T02:35:29Z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