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880" yWindow="120" windowWidth="13980" windowHeight="7392"/>
  </bookViews>
  <sheets>
    <sheet name="Analysis 1" sheetId="1" r:id="rId1"/>
    <sheet name="Analysis 2" sheetId="2" r:id="rId2"/>
    <sheet name="Analysis 3" sheetId="3" r:id="rId3"/>
    <sheet name="Analysis 4" sheetId="4" r:id="rId4"/>
  </sheets>
  <definedNames>
    <definedName name="aa" localSheetId="0">'Analysis 1'!$H$35</definedName>
    <definedName name="aa" localSheetId="1">'Analysis 2'!$H$35</definedName>
    <definedName name="aa" localSheetId="2">'Analysis 3'!$H$35</definedName>
    <definedName name="aa" localSheetId="3">'Analysis 4'!$H$35</definedName>
    <definedName name="bb" localSheetId="0">'Analysis 1'!$I$35</definedName>
    <definedName name="bb" localSheetId="1">'Analysis 2'!$I$35</definedName>
    <definedName name="bb" localSheetId="2">'Analysis 3'!$I$35</definedName>
    <definedName name="bb" localSheetId="3">'Analysis 4'!$I$35</definedName>
    <definedName name="cc" localSheetId="0">'Analysis 1'!$H$38</definedName>
    <definedName name="cc" localSheetId="1">'Analysis 2'!$H$38</definedName>
    <definedName name="cc" localSheetId="2">'Analysis 3'!$H$38</definedName>
    <definedName name="cc" localSheetId="3">'Analysis 4'!$H$38</definedName>
    <definedName name="cgall" localSheetId="0">'Analysis 1'!$I$19</definedName>
    <definedName name="cgall" localSheetId="1">'Analysis 2'!$I$19</definedName>
    <definedName name="cgall" localSheetId="2">'Analysis 3'!$I$19</definedName>
    <definedName name="cgall" localSheetId="3">'Analysis 4'!$I$19</definedName>
    <definedName name="cgfollow" localSheetId="0">'Analysis 1'!$I$25</definedName>
    <definedName name="cgfollow" localSheetId="1">'Analysis 2'!$I$25</definedName>
    <definedName name="cgfollow" localSheetId="2">'Analysis 3'!$I$25</definedName>
    <definedName name="cgfollow" localSheetId="3">'Analysis 4'!$I$25</definedName>
    <definedName name="ci" localSheetId="0">'Analysis 1'!$G$50</definedName>
    <definedName name="ci" localSheetId="1">'Analysis 2'!$G$50</definedName>
    <definedName name="ci" localSheetId="2">'Analysis 3'!$G$50</definedName>
    <definedName name="ci" localSheetId="3">'Analysis 4'!$G$50</definedName>
    <definedName name="cmean" localSheetId="0">'Analysis 1'!$I$43</definedName>
    <definedName name="cmean" localSheetId="1">'Analysis 2'!$I$43</definedName>
    <definedName name="cmean" localSheetId="2">'Analysis 3'!$I$43</definedName>
    <definedName name="cmean" localSheetId="3">'Analysis 4'!$I$43</definedName>
    <definedName name="csdev" localSheetId="0">'Analysis 1'!$I$44</definedName>
    <definedName name="csdev" localSheetId="1">'Analysis 2'!$I$44</definedName>
    <definedName name="csdev" localSheetId="2">'Analysis 3'!$I$44</definedName>
    <definedName name="csdev" localSheetId="3">'Analysis 4'!$I$44</definedName>
    <definedName name="cse" localSheetId="0">'Analysis 1'!$I$45</definedName>
    <definedName name="cse" localSheetId="1">'Analysis 2'!$I$45</definedName>
    <definedName name="cse" localSheetId="2">'Analysis 3'!$I$45</definedName>
    <definedName name="cse" localSheetId="3">'Analysis 4'!$I$45</definedName>
    <definedName name="dd" localSheetId="0">'Analysis 1'!$I$38</definedName>
    <definedName name="dd" localSheetId="1">'Analysis 2'!$I$38</definedName>
    <definedName name="dd" localSheetId="2">'Analysis 3'!$I$38</definedName>
    <definedName name="dd" localSheetId="3">'Analysis 4'!$I$38</definedName>
    <definedName name="egall" localSheetId="0">'Analysis 1'!$H$19</definedName>
    <definedName name="egall" localSheetId="1">'Analysis 2'!$H$19</definedName>
    <definedName name="egall" localSheetId="2">'Analysis 3'!$H$19</definedName>
    <definedName name="egall" localSheetId="3">'Analysis 4'!$H$19</definedName>
    <definedName name="egfollow" localSheetId="0">'Analysis 1'!$H$25</definedName>
    <definedName name="egfollow" localSheetId="1">'Analysis 2'!$H$25</definedName>
    <definedName name="egfollow" localSheetId="2">'Analysis 3'!$H$25</definedName>
    <definedName name="egfollow" localSheetId="3">'Analysis 4'!$H$25</definedName>
    <definedName name="emean" localSheetId="0">'Analysis 1'!$H$43</definedName>
    <definedName name="emean" localSheetId="1">'Analysis 2'!$H$43</definedName>
    <definedName name="emean" localSheetId="2">'Analysis 3'!$H$43</definedName>
    <definedName name="emean" localSheetId="3">'Analysis 4'!$H$43</definedName>
    <definedName name="esdev" localSheetId="0">'Analysis 1'!$H$44</definedName>
    <definedName name="esdev" localSheetId="1">'Analysis 2'!$H$44</definedName>
    <definedName name="esdev" localSheetId="2">'Analysis 3'!$H$44</definedName>
    <definedName name="esdev" localSheetId="3">'Analysis 4'!$H$44</definedName>
    <definedName name="ese" localSheetId="0">'Analysis 1'!$H$45</definedName>
    <definedName name="ese" localSheetId="1">'Analysis 2'!$H$45</definedName>
    <definedName name="ese" localSheetId="2">'Analysis 3'!$H$45</definedName>
    <definedName name="ese" localSheetId="3">'Analysis 4'!$H$45</definedName>
    <definedName name="ittcgo" localSheetId="0">'Analysis 1'!$J$55</definedName>
    <definedName name="ittcgo" localSheetId="1">'Analysis 2'!$J$55</definedName>
    <definedName name="ittcgo" localSheetId="2">'Analysis 3'!$J$55</definedName>
    <definedName name="ittcgo" localSheetId="3">'Analysis 4'!$J$55</definedName>
    <definedName name="ittego" localSheetId="0">'Analysis 1'!$G$55</definedName>
    <definedName name="ittego" localSheetId="1">'Analysis 2'!$G$55</definedName>
    <definedName name="ittego" localSheetId="2">'Analysis 3'!$G$55</definedName>
    <definedName name="ittego" localSheetId="3">'Analysis 4'!$G$55</definedName>
    <definedName name="mcg" localSheetId="0">'Analysis 1'!$J$61</definedName>
    <definedName name="mcg" localSheetId="1">'Analysis 2'!$J$61</definedName>
    <definedName name="mcg" localSheetId="2">'Analysis 3'!$J$61</definedName>
    <definedName name="mcg" localSheetId="3">'Analysis 4'!$J$61</definedName>
    <definedName name="md" localSheetId="0">'Analysis 1'!$P$61</definedName>
    <definedName name="md" localSheetId="1">'Analysis 2'!$P$61</definedName>
    <definedName name="md" localSheetId="2">'Analysis 3'!$P$61</definedName>
    <definedName name="md" localSheetId="3">'Analysis 4'!$P$61</definedName>
    <definedName name="meg" localSheetId="0">'Analysis 1'!$G$61</definedName>
    <definedName name="meg" localSheetId="1">'Analysis 2'!$G$61</definedName>
    <definedName name="meg" localSheetId="2">'Analysis 3'!$G$61</definedName>
    <definedName name="meg" localSheetId="3">'Analysis 4'!$G$61</definedName>
    <definedName name="otcgo" localSheetId="0">'Analysis 1'!$J$58</definedName>
    <definedName name="otcgo" localSheetId="1">'Analysis 2'!$J$58</definedName>
    <definedName name="otcgo" localSheetId="2">'Analysis 3'!$J$58</definedName>
    <definedName name="otcgo" localSheetId="3">'Analysis 4'!$J$58</definedName>
    <definedName name="otego" localSheetId="0">'Analysis 1'!$G$58</definedName>
    <definedName name="otego" localSheetId="1">'Analysis 2'!$G$58</definedName>
    <definedName name="otego" localSheetId="2">'Analysis 3'!$G$58</definedName>
    <definedName name="otego" localSheetId="3">'Analysis 4'!$G$58</definedName>
    <definedName name="per" localSheetId="0">'Analysis 1'!$H$48</definedName>
    <definedName name="per" localSheetId="1">'Analysis 2'!$H$48</definedName>
    <definedName name="per" localSheetId="2">'Analysis 3'!$H$48</definedName>
    <definedName name="per" localSheetId="3">'Analysis 4'!$H$48</definedName>
    <definedName name="_xlnm.Print_Area" localSheetId="0">'Analysis 1'!$A$1:$T$63</definedName>
    <definedName name="_xlnm.Print_Area" localSheetId="1">'Analysis 2'!$A$1:$T$63</definedName>
    <definedName name="_xlnm.Print_Area" localSheetId="2">'Analysis 3'!$A$1:$T$63</definedName>
    <definedName name="_xlnm.Print_Area" localSheetId="3">'Analysis 4'!$A$1:$T$63</definedName>
    <definedName name="rm" localSheetId="0">'Analysis 1'!$M$61</definedName>
    <definedName name="rm" localSheetId="1">'Analysis 2'!$M$61</definedName>
    <definedName name="rm" localSheetId="2">'Analysis 3'!$M$61</definedName>
    <definedName name="rm" localSheetId="3">'Analysis 4'!$M$61</definedName>
    <definedName name="zscore" localSheetId="0">'Analysis 1'!$P$50</definedName>
    <definedName name="zscore" localSheetId="1">'Analysis 2'!$P$50</definedName>
    <definedName name="zscore" localSheetId="2">'Analysis 3'!$P$50</definedName>
    <definedName name="zscore" localSheetId="3">'Analysis 4'!$P$50</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51" i="1" l="1"/>
  <c r="F51" i="1"/>
  <c r="I30" i="4" l="1"/>
  <c r="H30" i="4"/>
  <c r="I30" i="3"/>
  <c r="H30" i="3"/>
  <c r="I30" i="2"/>
  <c r="H30" i="2"/>
  <c r="Q62" i="4"/>
  <c r="O62" i="4"/>
  <c r="P62" i="4"/>
  <c r="N62" i="4"/>
  <c r="L62" i="4"/>
  <c r="M62" i="4"/>
  <c r="K62" i="4"/>
  <c r="I62" i="4"/>
  <c r="J62" i="4"/>
  <c r="H62" i="4"/>
  <c r="F62" i="4"/>
  <c r="G62" i="4"/>
  <c r="P61" i="4"/>
  <c r="M61" i="4"/>
  <c r="J61" i="4"/>
  <c r="G61" i="4"/>
  <c r="G58" i="4"/>
  <c r="T59" i="4"/>
  <c r="S59" i="4"/>
  <c r="R59" i="4"/>
  <c r="Q59" i="4"/>
  <c r="O59" i="4"/>
  <c r="P59" i="4"/>
  <c r="N59" i="4"/>
  <c r="L59" i="4"/>
  <c r="M59" i="4"/>
  <c r="K59" i="4"/>
  <c r="I59" i="4"/>
  <c r="J59" i="4"/>
  <c r="H59" i="4"/>
  <c r="F59" i="4"/>
  <c r="G59" i="4"/>
  <c r="S58" i="4"/>
  <c r="P58" i="4"/>
  <c r="M58" i="4"/>
  <c r="J58" i="4"/>
  <c r="G55" i="4"/>
  <c r="T56" i="4"/>
  <c r="R56" i="4"/>
  <c r="S56" i="4"/>
  <c r="Q56" i="4"/>
  <c r="O56" i="4"/>
  <c r="P56" i="4"/>
  <c r="N56" i="4"/>
  <c r="M56" i="4"/>
  <c r="L56" i="4"/>
  <c r="K56" i="4"/>
  <c r="I56" i="4"/>
  <c r="J56" i="4"/>
  <c r="H56" i="4"/>
  <c r="F56" i="4"/>
  <c r="G56" i="4"/>
  <c r="S55" i="4"/>
  <c r="P55" i="4"/>
  <c r="M55" i="4"/>
  <c r="J55" i="4"/>
  <c r="Q62" i="3"/>
  <c r="O62" i="3"/>
  <c r="P62" i="3"/>
  <c r="N62" i="3"/>
  <c r="L62" i="3"/>
  <c r="M62" i="3"/>
  <c r="K62" i="3"/>
  <c r="I62" i="3"/>
  <c r="J62" i="3"/>
  <c r="H62" i="3"/>
  <c r="F62" i="3"/>
  <c r="G62" i="3"/>
  <c r="P61" i="3"/>
  <c r="M61" i="3"/>
  <c r="J61" i="3"/>
  <c r="G61" i="3"/>
  <c r="G58" i="3"/>
  <c r="T59" i="3"/>
  <c r="S59" i="3"/>
  <c r="R59" i="3"/>
  <c r="Q59" i="3"/>
  <c r="O59" i="3"/>
  <c r="P59" i="3"/>
  <c r="N59" i="3"/>
  <c r="M59" i="3"/>
  <c r="L59" i="3"/>
  <c r="K59" i="3"/>
  <c r="I59" i="3"/>
  <c r="J59" i="3"/>
  <c r="H59" i="3"/>
  <c r="F59" i="3"/>
  <c r="G59" i="3"/>
  <c r="S58" i="3"/>
  <c r="P58" i="3"/>
  <c r="M58" i="3"/>
  <c r="J58" i="3"/>
  <c r="G55" i="3"/>
  <c r="T56" i="3"/>
  <c r="R56" i="3"/>
  <c r="S56" i="3"/>
  <c r="Q56" i="3"/>
  <c r="O56" i="3"/>
  <c r="P56" i="3"/>
  <c r="N56" i="3"/>
  <c r="M56" i="3"/>
  <c r="L56" i="3"/>
  <c r="K56" i="3"/>
  <c r="I56" i="3"/>
  <c r="J56" i="3"/>
  <c r="H56" i="3"/>
  <c r="F56" i="3"/>
  <c r="G56" i="3"/>
  <c r="S55" i="3"/>
  <c r="P55" i="3"/>
  <c r="M55" i="3"/>
  <c r="J55" i="3"/>
  <c r="Q62" i="2"/>
  <c r="O62" i="2"/>
  <c r="P62" i="2"/>
  <c r="N62" i="2"/>
  <c r="L62" i="2"/>
  <c r="M62" i="2"/>
  <c r="K62" i="2"/>
  <c r="I62" i="2"/>
  <c r="J62" i="2"/>
  <c r="H62" i="2"/>
  <c r="F62" i="2"/>
  <c r="G62" i="2"/>
  <c r="P61" i="2"/>
  <c r="M61" i="2"/>
  <c r="J61" i="2"/>
  <c r="G61" i="2"/>
  <c r="G58" i="2"/>
  <c r="T59" i="2"/>
  <c r="S59" i="2"/>
  <c r="R59" i="2"/>
  <c r="Q59" i="2"/>
  <c r="N59" i="2"/>
  <c r="L59" i="2"/>
  <c r="M59" i="2"/>
  <c r="K59" i="2"/>
  <c r="I59" i="2"/>
  <c r="J59" i="2"/>
  <c r="H59" i="2"/>
  <c r="F59" i="2"/>
  <c r="G59" i="2"/>
  <c r="S58" i="2"/>
  <c r="P58" i="2"/>
  <c r="M58" i="2"/>
  <c r="J58" i="2"/>
  <c r="G55" i="2"/>
  <c r="T56" i="2"/>
  <c r="S56" i="2"/>
  <c r="R56" i="2"/>
  <c r="Q56" i="2"/>
  <c r="N56" i="2"/>
  <c r="L56" i="2"/>
  <c r="M56" i="2"/>
  <c r="K56" i="2"/>
  <c r="I56" i="2"/>
  <c r="J56" i="2"/>
  <c r="H56" i="2"/>
  <c r="F56" i="2"/>
  <c r="G56" i="2"/>
  <c r="S55" i="2"/>
  <c r="P55" i="2"/>
  <c r="M55" i="2"/>
  <c r="J55" i="2"/>
  <c r="G55" i="1"/>
  <c r="O56" i="1"/>
  <c r="P56" i="1"/>
  <c r="I30" i="1"/>
  <c r="H30" i="1"/>
  <c r="G58" i="1"/>
  <c r="R59" i="1"/>
  <c r="J58" i="1"/>
  <c r="P50" i="1"/>
  <c r="S58" i="1"/>
  <c r="J55" i="1"/>
  <c r="R56" i="1"/>
  <c r="T56" i="1"/>
  <c r="O59" i="1"/>
  <c r="O62" i="1"/>
  <c r="Q62" i="1"/>
  <c r="L62" i="1"/>
  <c r="N62" i="1"/>
  <c r="M62" i="1"/>
  <c r="I59" i="1"/>
  <c r="J59" i="1"/>
  <c r="K59" i="1"/>
  <c r="I62" i="1"/>
  <c r="K62" i="1"/>
  <c r="F62" i="1"/>
  <c r="G62" i="1"/>
  <c r="H62" i="1"/>
  <c r="F59" i="1"/>
  <c r="G59" i="1"/>
  <c r="H59" i="1"/>
  <c r="Q56" i="1"/>
  <c r="L56" i="1"/>
  <c r="I56" i="1"/>
  <c r="K56" i="1"/>
  <c r="J56" i="1"/>
  <c r="F56" i="1"/>
  <c r="H56" i="1"/>
  <c r="G56" i="1"/>
  <c r="P61" i="1"/>
  <c r="M61" i="1"/>
  <c r="J61" i="1"/>
  <c r="G61" i="1"/>
  <c r="P58" i="1"/>
  <c r="D62" i="4"/>
  <c r="D59" i="4"/>
  <c r="D56" i="4"/>
  <c r="L51" i="4"/>
  <c r="F51" i="4"/>
  <c r="D51" i="4"/>
  <c r="P50" i="4"/>
  <c r="D62" i="3"/>
  <c r="D59" i="3"/>
  <c r="D56" i="3"/>
  <c r="L51" i="3"/>
  <c r="F51" i="3"/>
  <c r="D51" i="3"/>
  <c r="P50" i="3"/>
  <c r="D62" i="2"/>
  <c r="D59" i="2"/>
  <c r="D56" i="2"/>
  <c r="L51" i="2"/>
  <c r="F51" i="2"/>
  <c r="D51" i="2"/>
  <c r="P50" i="2"/>
  <c r="D51" i="1"/>
  <c r="D62" i="1"/>
  <c r="D59" i="1"/>
  <c r="D56" i="1"/>
  <c r="P62" i="1"/>
  <c r="P55" i="1"/>
  <c r="N56" i="1"/>
  <c r="M56" i="1"/>
  <c r="S55" i="1"/>
  <c r="S56" i="1"/>
  <c r="M55" i="1"/>
  <c r="J62" i="1"/>
  <c r="T59" i="1"/>
  <c r="S59" i="1"/>
  <c r="N59" i="1"/>
  <c r="O56" i="2"/>
  <c r="P56" i="2"/>
  <c r="O59" i="2"/>
  <c r="P59" i="2"/>
  <c r="M58" i="1"/>
  <c r="L59" i="1"/>
  <c r="M59" i="1"/>
  <c r="Q59" i="1"/>
  <c r="P59" i="1"/>
</calcChain>
</file>

<file path=xl/comments1.xml><?xml version="1.0" encoding="utf-8"?>
<comments xmlns="http://schemas.openxmlformats.org/spreadsheetml/2006/main">
  <authors>
    <author>Debra E Warren</author>
  </authors>
  <commentList>
    <comment ref="C33" authorId="0">
      <text>
        <r>
          <rPr>
            <sz val="10"/>
            <color indexed="81"/>
            <rFont val="ＭＳ Ｐゴシック"/>
            <family val="3"/>
            <charset val="128"/>
          </rPr>
          <t>変数がカテゴリ（</t>
        </r>
        <r>
          <rPr>
            <sz val="10"/>
            <color indexed="81"/>
            <rFont val="Tahoma"/>
            <family val="2"/>
          </rPr>
          <t>category</t>
        </r>
        <r>
          <rPr>
            <sz val="10"/>
            <color indexed="81"/>
            <rFont val="ＭＳ Ｐゴシック"/>
            <family val="3"/>
            <charset val="128"/>
          </rPr>
          <t>）に分類される場合、アウトカムを分類的（</t>
        </r>
        <r>
          <rPr>
            <sz val="10"/>
            <color indexed="81"/>
            <rFont val="Tahoma"/>
            <family val="2"/>
          </rPr>
          <t>categorical</t>
        </r>
        <r>
          <rPr>
            <sz val="10"/>
            <color indexed="81"/>
            <rFont val="ＭＳ Ｐゴシック"/>
            <family val="3"/>
            <charset val="128"/>
          </rPr>
          <t>）という。GATE計算機では、参加者がアウトカムの有り無しのいずれかの場合、一般的な２値的な分類アウトカムを使う。セルa,bに数値を入力し、もし与えられているならば
cとdに数値を入力する。</t>
        </r>
        <r>
          <rPr>
            <sz val="10"/>
            <color indexed="81"/>
            <rFont val="Tahoma"/>
            <family val="2"/>
          </rPr>
          <t xml:space="preserve">
</t>
        </r>
        <r>
          <rPr>
            <sz val="10"/>
            <color indexed="81"/>
            <rFont val="ＭＳ Ｐゴシック"/>
            <family val="3"/>
            <charset val="128"/>
          </rPr>
          <t>イベント数（例、一人あたり転倒の回数）は使用しないこと、このようなデータには異なる手法が必要となる。</t>
        </r>
      </text>
    </comment>
    <comment ref="C40" authorId="0">
      <text>
        <r>
          <rPr>
            <sz val="10"/>
            <color indexed="81"/>
            <rFont val="ＭＳ Ｐゴシック"/>
            <family val="3"/>
            <charset val="128"/>
          </rPr>
          <t>アウトカムが数値的な（</t>
        </r>
        <r>
          <rPr>
            <sz val="10"/>
            <color indexed="81"/>
            <rFont val="Tahoma"/>
            <family val="2"/>
          </rPr>
          <t>numerical</t>
        </r>
        <r>
          <rPr>
            <sz val="10"/>
            <color indexed="81"/>
            <rFont val="ＭＳ Ｐゴシック"/>
            <family val="3"/>
            <charset val="128"/>
          </rPr>
          <t>）値をとる場合、アウトカムは数値指標である。
数値には、たとえば子供の数のように特定の値しか取り得ない、数値間に隔たりのある不連続な数値、またはたとえば体重（</t>
        </r>
        <r>
          <rPr>
            <sz val="10"/>
            <color indexed="81"/>
            <rFont val="Tahoma"/>
            <family val="2"/>
          </rPr>
          <t>kg</t>
        </r>
        <r>
          <rPr>
            <sz val="10"/>
            <color indexed="81"/>
            <rFont val="ＭＳ Ｐゴシック"/>
            <family val="3"/>
            <charset val="128"/>
          </rPr>
          <t>）や血圧（</t>
        </r>
        <r>
          <rPr>
            <sz val="10"/>
            <color indexed="81"/>
            <rFont val="Tahoma"/>
            <family val="2"/>
          </rPr>
          <t>mmHg</t>
        </r>
        <r>
          <rPr>
            <sz val="10"/>
            <color indexed="81"/>
            <rFont val="ＭＳ Ｐゴシック"/>
            <family val="3"/>
            <charset val="128"/>
          </rPr>
          <t xml:space="preserve">）のように理論的にはあらゆる値を取り売る、数値間に隔たりのない連続した値がある。各群について、平均値、ならびに標準偏差または標準誤差を入力する。
中央値には適用しないこと。ここで使用する方法は中央値には不適切である。
</t>
        </r>
      </text>
    </comment>
    <comment ref="G50" authorId="0">
      <text>
        <r>
          <rPr>
            <sz val="10"/>
            <color indexed="81"/>
            <rFont val="ＭＳ Ｐゴシック"/>
            <family val="3"/>
            <charset val="128"/>
          </rPr>
          <t>通常は</t>
        </r>
        <r>
          <rPr>
            <sz val="10"/>
            <color indexed="81"/>
            <rFont val="Tahoma"/>
            <family val="2"/>
          </rPr>
          <t xml:space="preserve"> 95% </t>
        </r>
        <r>
          <rPr>
            <sz val="10"/>
            <color indexed="81"/>
            <rFont val="ＭＳ Ｐゴシック"/>
            <family val="3"/>
            <charset val="128"/>
          </rPr>
          <t>信頼区間が使用されるが、それ以外の</t>
        </r>
        <r>
          <rPr>
            <sz val="10"/>
            <color indexed="81"/>
            <rFont val="Tahoma"/>
            <family val="2"/>
          </rPr>
          <t xml:space="preserve"> CI</t>
        </r>
        <r>
          <rPr>
            <sz val="10"/>
            <color indexed="81"/>
            <rFont val="ＭＳ Ｐゴシック"/>
            <family val="3"/>
            <charset val="128"/>
          </rPr>
          <t>（</t>
        </r>
        <r>
          <rPr>
            <sz val="10"/>
            <color indexed="81"/>
            <rFont val="Tahoma"/>
            <family val="2"/>
          </rPr>
          <t>90%</t>
        </r>
        <r>
          <rPr>
            <sz val="10"/>
            <color indexed="81"/>
            <rFont val="ＭＳ Ｐゴシック"/>
            <family val="3"/>
            <charset val="128"/>
          </rPr>
          <t>、</t>
        </r>
        <r>
          <rPr>
            <sz val="10"/>
            <color indexed="81"/>
            <rFont val="Tahoma"/>
            <family val="2"/>
          </rPr>
          <t xml:space="preserve">99% </t>
        </r>
        <r>
          <rPr>
            <sz val="10"/>
            <color indexed="81"/>
            <rFont val="ＭＳ Ｐゴシック"/>
            <family val="3"/>
            <charset val="128"/>
          </rPr>
          <t xml:space="preserve">など）が望ましい場合もある。
</t>
        </r>
        <r>
          <rPr>
            <b/>
            <sz val="10"/>
            <color indexed="81"/>
            <rFont val="ＭＳ Ｐゴシック"/>
            <family val="3"/>
            <charset val="128"/>
          </rPr>
          <t>カテゴリカル・アウトカム</t>
        </r>
        <r>
          <rPr>
            <sz val="10"/>
            <color indexed="81"/>
            <rFont val="ＭＳ Ｐゴシック"/>
            <family val="3"/>
            <charset val="128"/>
          </rPr>
          <t>では、信頼区間の公式には直接確率法（</t>
        </r>
        <r>
          <rPr>
            <sz val="10"/>
            <color indexed="81"/>
            <rFont val="Tahoma"/>
            <family val="2"/>
          </rPr>
          <t>Exact method</t>
        </r>
        <r>
          <rPr>
            <sz val="10"/>
            <color indexed="81"/>
            <rFont val="ＭＳ Ｐゴシック"/>
            <family val="3"/>
            <charset val="128"/>
          </rPr>
          <t>）によるウイルソン近似値を使う。この方法は小さなサンプルサイズをよく扱えて、割合の信頼区間が</t>
        </r>
        <r>
          <rPr>
            <sz val="10"/>
            <color indexed="81"/>
            <rFont val="Tahoma"/>
            <family val="2"/>
          </rPr>
          <t>0</t>
        </r>
        <r>
          <rPr>
            <sz val="10"/>
            <color indexed="81"/>
            <rFont val="ＭＳ Ｐゴシック"/>
            <family val="3"/>
            <charset val="128"/>
          </rPr>
          <t>～</t>
        </r>
        <r>
          <rPr>
            <sz val="10"/>
            <color indexed="81"/>
            <rFont val="Tahoma"/>
            <family val="2"/>
          </rPr>
          <t>100</t>
        </r>
        <r>
          <rPr>
            <sz val="10"/>
            <color indexed="81"/>
            <rFont val="ＭＳ Ｐゴシック"/>
            <family val="3"/>
            <charset val="128"/>
          </rPr>
          <t xml:space="preserve">％の境界内にあることを保証する。
カテゴリカル・アウトカムのために使われるこの式は、次を仮定としている（ごく緩やかな仮定である）。
</t>
        </r>
        <r>
          <rPr>
            <sz val="10"/>
            <color indexed="81"/>
            <rFont val="Tahoma"/>
            <family val="2"/>
          </rPr>
          <t xml:space="preserve">* </t>
        </r>
        <r>
          <rPr>
            <sz val="10"/>
            <color indexed="81"/>
            <rFont val="ＭＳ Ｐゴシック"/>
            <family val="3"/>
            <charset val="128"/>
          </rPr>
          <t xml:space="preserve">曝露群の参加者は対照群の参加者と同一人物ではなく、対になってもいない（つまり独立した参加者である）。
</t>
        </r>
        <r>
          <rPr>
            <sz val="10"/>
            <color indexed="81"/>
            <rFont val="Tahoma"/>
            <family val="2"/>
          </rPr>
          <t xml:space="preserve">* </t>
        </r>
        <r>
          <rPr>
            <sz val="10"/>
            <color indexed="81"/>
            <rFont val="ＭＳ Ｐゴシック"/>
            <family val="3"/>
            <charset val="128"/>
          </rPr>
          <t xml:space="preserve">根本的な分布は二項分布（割合の場合）もしくはポアソン分布（率の場合）である。
</t>
        </r>
        <r>
          <rPr>
            <sz val="10"/>
            <color indexed="81"/>
            <rFont val="Tahoma"/>
            <family val="2"/>
          </rPr>
          <t xml:space="preserve">* </t>
        </r>
        <r>
          <rPr>
            <sz val="10"/>
            <color indexed="81"/>
            <rFont val="ＭＳ Ｐゴシック"/>
            <family val="3"/>
            <charset val="128"/>
          </rPr>
          <t>各セルの数値は少なくとも</t>
        </r>
        <r>
          <rPr>
            <sz val="10"/>
            <color indexed="81"/>
            <rFont val="Tahoma"/>
            <family val="2"/>
          </rPr>
          <t xml:space="preserve"> 1 </t>
        </r>
        <r>
          <rPr>
            <sz val="10"/>
            <color indexed="81"/>
            <rFont val="ＭＳ Ｐゴシック"/>
            <family val="3"/>
            <charset val="128"/>
          </rPr>
          <t xml:space="preserve">である。
</t>
        </r>
        <r>
          <rPr>
            <sz val="10"/>
            <color indexed="81"/>
            <rFont val="Tahoma"/>
            <family val="2"/>
          </rPr>
          <t xml:space="preserve">* </t>
        </r>
        <r>
          <rPr>
            <sz val="10"/>
            <color indexed="81"/>
            <rFont val="ＭＳ Ｐゴシック"/>
            <family val="3"/>
            <charset val="128"/>
          </rPr>
          <t xml:space="preserve">疑問は本質的に両側検定である。
</t>
        </r>
        <r>
          <rPr>
            <b/>
            <sz val="10"/>
            <color indexed="81"/>
            <rFont val="ＭＳ Ｐゴシック"/>
            <family val="3"/>
            <charset val="128"/>
          </rPr>
          <t>連続アウトカム</t>
        </r>
        <r>
          <rPr>
            <sz val="10"/>
            <color indexed="81"/>
            <rFont val="ＭＳ Ｐゴシック"/>
            <family val="3"/>
            <charset val="128"/>
          </rPr>
          <t>には、信頼区間のための公式は</t>
        </r>
        <r>
          <rPr>
            <sz val="10"/>
            <color indexed="81"/>
            <rFont val="Tahoma"/>
            <family val="2"/>
          </rPr>
          <t>t</t>
        </r>
        <r>
          <rPr>
            <sz val="10"/>
            <color indexed="81"/>
            <rFont val="ＭＳ Ｐゴシック"/>
            <family val="3"/>
            <charset val="128"/>
          </rPr>
          <t>分布を使う。この方法は</t>
        </r>
        <r>
          <rPr>
            <sz val="10"/>
            <color indexed="81"/>
            <rFont val="Tahoma"/>
            <family val="2"/>
          </rPr>
          <t>30</t>
        </r>
        <r>
          <rPr>
            <sz val="10"/>
            <color indexed="81"/>
            <rFont val="ＭＳ Ｐゴシック"/>
            <family val="3"/>
            <charset val="128"/>
          </rPr>
          <t>件以上のサンプルをよく扱えるが、</t>
        </r>
        <r>
          <rPr>
            <sz val="10"/>
            <color indexed="81"/>
            <rFont val="Tahoma"/>
            <family val="2"/>
          </rPr>
          <t>30</t>
        </r>
        <r>
          <rPr>
            <sz val="10"/>
            <color indexed="81"/>
            <rFont val="ＭＳ Ｐゴシック"/>
            <family val="3"/>
            <charset val="128"/>
          </rPr>
          <t xml:space="preserve">件未満のサンプルサイズでデータがかなり非正規に分布している場合は誤ったものになる。
連続アウトカムのためのこの式は、次を仮定としている（ごく緩やかな仮定である）。
</t>
        </r>
        <r>
          <rPr>
            <sz val="10"/>
            <color indexed="81"/>
            <rFont val="Tahoma"/>
            <family val="2"/>
          </rPr>
          <t xml:space="preserve">* </t>
        </r>
        <r>
          <rPr>
            <sz val="10"/>
            <color indexed="81"/>
            <rFont val="ＭＳ Ｐゴシック"/>
            <family val="3"/>
            <charset val="128"/>
          </rPr>
          <t>各群における測定されたアウトカムのある人として少なくとも</t>
        </r>
        <r>
          <rPr>
            <sz val="10"/>
            <color indexed="81"/>
            <rFont val="Tahoma"/>
            <family val="2"/>
          </rPr>
          <t>30</t>
        </r>
        <r>
          <rPr>
            <sz val="10"/>
            <color indexed="81"/>
            <rFont val="ＭＳ Ｐゴシック"/>
            <family val="3"/>
            <charset val="128"/>
          </rPr>
          <t xml:space="preserve">人がいる。
</t>
        </r>
        <r>
          <rPr>
            <sz val="10"/>
            <color indexed="81"/>
            <rFont val="Tahoma"/>
            <family val="2"/>
          </rPr>
          <t xml:space="preserve">* </t>
        </r>
        <r>
          <rPr>
            <sz val="10"/>
            <color indexed="81"/>
            <rFont val="ＭＳ Ｐゴシック"/>
            <family val="3"/>
            <charset val="128"/>
          </rPr>
          <t xml:space="preserve">根本的な分布は二項分布である。
</t>
        </r>
        <r>
          <rPr>
            <sz val="10"/>
            <color indexed="81"/>
            <rFont val="Tahoma"/>
            <family val="2"/>
          </rPr>
          <t xml:space="preserve">* </t>
        </r>
        <r>
          <rPr>
            <sz val="10"/>
            <color indexed="81"/>
            <rFont val="ＭＳ Ｐゴシック"/>
            <family val="3"/>
            <charset val="128"/>
          </rPr>
          <t>疑問は本質的に両側検定である。
この</t>
        </r>
        <r>
          <rPr>
            <b/>
            <sz val="10"/>
            <color indexed="81"/>
            <rFont val="ＭＳ Ｐゴシック"/>
            <family val="3"/>
            <charset val="128"/>
          </rPr>
          <t>仮定</t>
        </r>
        <r>
          <rPr>
            <sz val="10"/>
            <color indexed="81"/>
            <rFont val="ＭＳ Ｐゴシック"/>
            <family val="3"/>
            <charset val="128"/>
          </rPr>
          <t xml:space="preserve">が成立しない場合、観測間の相関性、根本的な分布、または片側検定を考慮に入れるための異なる統計的手法が別途必要となってくる。
</t>
        </r>
        <r>
          <rPr>
            <sz val="8"/>
            <color indexed="81"/>
            <rFont val="Tahoma"/>
            <family val="2"/>
          </rPr>
          <t xml:space="preserve">
</t>
        </r>
      </text>
    </comment>
    <comment ref="F51" authorId="0">
      <text>
        <r>
          <rPr>
            <b/>
            <sz val="10"/>
            <color indexed="81"/>
            <rFont val="ＭＳ Ｐゴシック"/>
            <family val="3"/>
            <charset val="128"/>
          </rPr>
          <t>発生
カテゴリカル・アウトカム</t>
        </r>
        <r>
          <rPr>
            <sz val="10"/>
            <color indexed="81"/>
            <rFont val="Tahoma"/>
            <family val="2"/>
          </rPr>
          <t xml:space="preserve"> (</t>
        </r>
        <r>
          <rPr>
            <sz val="10"/>
            <color indexed="81"/>
            <rFont val="ＭＳ Ｐゴシック"/>
            <family val="3"/>
            <charset val="128"/>
          </rPr>
          <t>イベントなど</t>
        </r>
        <r>
          <rPr>
            <sz val="10"/>
            <color indexed="81"/>
            <rFont val="Tahoma"/>
            <family val="2"/>
          </rPr>
          <t xml:space="preserve">) </t>
        </r>
        <r>
          <rPr>
            <sz val="10"/>
            <color indexed="81"/>
            <rFont val="ＭＳ Ｐゴシック"/>
            <family val="3"/>
            <charset val="128"/>
          </rPr>
          <t>では、発生はこのように人時あたりの率、または各集団における割合</t>
        </r>
        <r>
          <rPr>
            <sz val="10"/>
            <color indexed="81"/>
            <rFont val="Tahoma"/>
            <family val="2"/>
          </rPr>
          <t xml:space="preserve"> (0.0 </t>
        </r>
        <r>
          <rPr>
            <sz val="10"/>
            <color indexed="81"/>
            <rFont val="ＭＳ Ｐゴシック"/>
            <family val="3"/>
            <charset val="128"/>
          </rPr>
          <t>から</t>
        </r>
        <r>
          <rPr>
            <sz val="10"/>
            <color indexed="81"/>
            <rFont val="Tahoma"/>
            <family val="2"/>
          </rPr>
          <t xml:space="preserve"> 1.0 </t>
        </r>
        <r>
          <rPr>
            <sz val="10"/>
            <color indexed="81"/>
            <rFont val="ＭＳ Ｐゴシック"/>
            <family val="3"/>
            <charset val="128"/>
          </rPr>
          <t>の範囲内</t>
        </r>
        <r>
          <rPr>
            <sz val="10"/>
            <color indexed="81"/>
            <rFont val="Tahoma"/>
            <family val="2"/>
          </rPr>
          <t xml:space="preserve">) </t>
        </r>
        <r>
          <rPr>
            <sz val="10"/>
            <color indexed="81"/>
            <rFont val="ＭＳ Ｐゴシック"/>
            <family val="3"/>
            <charset val="128"/>
          </rPr>
          <t xml:space="preserve">で表される。
</t>
        </r>
        <r>
          <rPr>
            <b/>
            <sz val="10"/>
            <color indexed="81"/>
            <rFont val="ＭＳ Ｐゴシック"/>
            <family val="3"/>
            <charset val="128"/>
          </rPr>
          <t>連続アウトカム</t>
        </r>
        <r>
          <rPr>
            <sz val="10"/>
            <color indexed="81"/>
            <rFont val="ＭＳ Ｐゴシック"/>
            <family val="3"/>
            <charset val="128"/>
          </rPr>
          <t>の場合</t>
        </r>
        <r>
          <rPr>
            <sz val="10"/>
            <color indexed="81"/>
            <rFont val="Tahoma"/>
            <family val="2"/>
          </rPr>
          <t xml:space="preserve"> (</t>
        </r>
        <r>
          <rPr>
            <sz val="10"/>
            <color indexed="81"/>
            <rFont val="ＭＳ Ｐゴシック"/>
            <family val="3"/>
            <charset val="128"/>
          </rPr>
          <t>キロ単位の体重などの指標</t>
        </r>
        <r>
          <rPr>
            <sz val="10"/>
            <color indexed="81"/>
            <rFont val="Tahoma"/>
            <family val="2"/>
          </rPr>
          <t>)</t>
        </r>
        <r>
          <rPr>
            <sz val="10"/>
            <color indexed="81"/>
            <rFont val="ＭＳ Ｐゴシック"/>
            <family val="3"/>
            <charset val="128"/>
          </rPr>
          <t xml:space="preserve">、発生は平均値として表される。
</t>
        </r>
        <r>
          <rPr>
            <sz val="8"/>
            <color indexed="81"/>
            <rFont val="Tahoma"/>
            <family val="2"/>
          </rPr>
          <t xml:space="preserve">
</t>
        </r>
      </text>
    </comment>
    <comment ref="L51" authorId="0">
      <text>
        <r>
          <rPr>
            <b/>
            <sz val="10"/>
            <color indexed="81"/>
            <rFont val="ＭＳ Ｐゴシック"/>
            <family val="3"/>
            <charset val="128"/>
            <scheme val="minor"/>
          </rPr>
          <t>介入効果</t>
        </r>
        <r>
          <rPr>
            <sz val="10"/>
            <color indexed="81"/>
            <rFont val="ＭＳ Ｐゴシック"/>
            <family val="3"/>
            <charset val="128"/>
            <scheme val="minor"/>
          </rPr>
          <t xml:space="preserve">
ここで報告されている効果指標は、その他の一切の要因に関し</t>
        </r>
        <r>
          <rPr>
            <b/>
            <sz val="10"/>
            <color indexed="81"/>
            <rFont val="ＭＳ Ｐゴシック"/>
            <family val="3"/>
            <charset val="128"/>
            <scheme val="minor"/>
          </rPr>
          <t>補正されていない</t>
        </r>
        <r>
          <rPr>
            <sz val="10"/>
            <color indexed="81"/>
            <rFont val="ＭＳ Ｐゴシック"/>
            <family val="3"/>
            <charset val="128"/>
            <scheme val="minor"/>
          </rPr>
          <t>。著者によって、たとえば年齢、性別、施設などによる</t>
        </r>
        <r>
          <rPr>
            <b/>
            <sz val="10"/>
            <color indexed="81"/>
            <rFont val="ＭＳ Ｐゴシック"/>
            <family val="3"/>
            <charset val="128"/>
            <scheme val="minor"/>
          </rPr>
          <t>補正された</t>
        </r>
        <r>
          <rPr>
            <sz val="10"/>
            <color indexed="81"/>
            <rFont val="ＭＳ Ｐゴシック"/>
            <family val="3"/>
            <charset val="128"/>
            <scheme val="minor"/>
          </rPr>
          <t>結果が報告されている場合、その結果はここで計算されたものとは若干違ってくる可能性が高い。以下のパネルに報告されている結果を入力しよう。
クロスオーバー試験のように、2つの介入が同一の集団で実施される場合は、これらの解析手法が最も効率的であるとはいえず、</t>
        </r>
        <r>
          <rPr>
            <b/>
            <sz val="10"/>
            <color indexed="81"/>
            <rFont val="ＭＳ Ｐゴシック"/>
            <family val="3"/>
            <charset val="128"/>
            <scheme val="minor"/>
          </rPr>
          <t>相関したデータ</t>
        </r>
        <r>
          <rPr>
            <sz val="10"/>
            <color indexed="81"/>
            <rFont val="ＭＳ Ｐゴシック"/>
            <family val="3"/>
            <charset val="128"/>
            <scheme val="minor"/>
          </rPr>
          <t xml:space="preserve">に適した手法を使用すべきである。
絶対効果は人時間(person-time)の単位あたりとして表されるが、相対効果には単位がない
</t>
        </r>
      </text>
    </comment>
    <comment ref="R51" authorId="0">
      <text>
        <r>
          <rPr>
            <b/>
            <sz val="10"/>
            <color indexed="81"/>
            <rFont val="ＭＳ Ｐゴシック"/>
            <family val="3"/>
            <charset val="128"/>
          </rPr>
          <t>曝露必要数（</t>
        </r>
        <r>
          <rPr>
            <b/>
            <sz val="10"/>
            <color indexed="81"/>
            <rFont val="Tahoma"/>
            <family val="2"/>
          </rPr>
          <t>Number needed to expose</t>
        </r>
        <r>
          <rPr>
            <b/>
            <sz val="10"/>
            <color indexed="81"/>
            <rFont val="ＭＳ Ｐゴシック"/>
            <family val="3"/>
            <charset val="128"/>
          </rPr>
          <t>：</t>
        </r>
        <r>
          <rPr>
            <b/>
            <sz val="10"/>
            <color indexed="81"/>
            <rFont val="Tahoma"/>
            <family val="2"/>
          </rPr>
          <t xml:space="preserve">NNE) </t>
        </r>
        <r>
          <rPr>
            <sz val="10"/>
            <color indexed="81"/>
            <rFont val="Tahoma"/>
            <family val="2"/>
          </rPr>
          <t xml:space="preserve">
</t>
        </r>
        <r>
          <rPr>
            <sz val="10"/>
            <color indexed="81"/>
            <rFont val="ＭＳ Ｐゴシック"/>
            <family val="3"/>
            <charset val="128"/>
          </rPr>
          <t>曝露必要数は</t>
        </r>
        <r>
          <rPr>
            <sz val="10"/>
            <color indexed="81"/>
            <rFont val="Tahoma"/>
            <family val="2"/>
          </rPr>
          <t xml:space="preserve"> (NNE) </t>
        </r>
        <r>
          <rPr>
            <sz val="10"/>
            <color indexed="81"/>
            <rFont val="ＭＳ Ｐゴシック"/>
            <family val="3"/>
            <charset val="128"/>
          </rPr>
          <t xml:space="preserve">は、曝露群に属する人たちにおける発生と、対照群に属する人たちにおける発生とを比較したものである。
</t>
        </r>
        <r>
          <rPr>
            <sz val="10"/>
            <color indexed="81"/>
            <rFont val="Tahoma"/>
            <family val="2"/>
          </rPr>
          <t xml:space="preserve">
NNE </t>
        </r>
        <r>
          <rPr>
            <sz val="10"/>
            <color indexed="81"/>
            <rFont val="ＭＳ Ｐゴシック"/>
            <family val="3"/>
            <charset val="128"/>
          </rPr>
          <t>は、対象アウトカムを</t>
        </r>
        <r>
          <rPr>
            <sz val="10"/>
            <color indexed="81"/>
            <rFont val="Tahoma"/>
            <family val="2"/>
          </rPr>
          <t>1</t>
        </r>
        <r>
          <rPr>
            <sz val="10"/>
            <color indexed="81"/>
            <rFont val="ＭＳ Ｐゴシック"/>
            <family val="3"/>
            <charset val="128"/>
          </rPr>
          <t>件減らす、または増やすのに、ある</t>
        </r>
        <r>
          <rPr>
            <sz val="10"/>
            <color indexed="81"/>
            <rFont val="Tahoma"/>
            <family val="2"/>
          </rPr>
          <t>1</t>
        </r>
        <r>
          <rPr>
            <sz val="10"/>
            <color indexed="81"/>
            <rFont val="ＭＳ Ｐゴシック"/>
            <family val="3"/>
            <charset val="128"/>
          </rPr>
          <t>単位の時間にわたってどれだけの数の参加者が当該曝露（例</t>
        </r>
        <r>
          <rPr>
            <sz val="10"/>
            <color indexed="81"/>
            <rFont val="Tahoma"/>
            <family val="2"/>
          </rPr>
          <t xml:space="preserve">: </t>
        </r>
        <r>
          <rPr>
            <sz val="10"/>
            <color indexed="81"/>
            <rFont val="ＭＳ Ｐゴシック"/>
            <family val="3"/>
            <charset val="128"/>
          </rPr>
          <t>予後／危険因子などへの曝露）を受ける必要があるのかを示したものである。</t>
        </r>
        <r>
          <rPr>
            <sz val="10"/>
            <color indexed="81"/>
            <rFont val="Tahoma"/>
            <family val="2"/>
          </rPr>
          <t xml:space="preserve">
NNE</t>
        </r>
        <r>
          <rPr>
            <sz val="10"/>
            <color indexed="81"/>
            <rFont val="ＭＳ Ｐゴシック"/>
            <family val="3"/>
            <charset val="128"/>
          </rPr>
          <t>が負の値をとった場合は曝露が対照よりも優れており、</t>
        </r>
        <r>
          <rPr>
            <sz val="10"/>
            <color indexed="81"/>
            <rFont val="Tahoma"/>
            <family val="2"/>
          </rPr>
          <t>NNE</t>
        </r>
        <r>
          <rPr>
            <sz val="10"/>
            <color indexed="81"/>
            <rFont val="ＭＳ Ｐゴシック"/>
            <family val="3"/>
            <charset val="128"/>
          </rPr>
          <t xml:space="preserve">が正の値をとった場合は対照が曝露よりもすぐれていることを意味する（ただし、対象アウトカムが有害事象である場合）。
</t>
        </r>
        <r>
          <rPr>
            <sz val="10"/>
            <color indexed="81"/>
            <rFont val="Tahoma"/>
            <family val="2"/>
          </rPr>
          <t xml:space="preserve">NNE </t>
        </r>
        <r>
          <rPr>
            <sz val="10"/>
            <color indexed="81"/>
            <rFont val="ＭＳ Ｐゴシック"/>
            <family val="3"/>
            <charset val="128"/>
          </rPr>
          <t xml:space="preserve">は絶対効果（リスク差）の逆数である。
</t>
        </r>
        <r>
          <rPr>
            <sz val="10"/>
            <color indexed="81"/>
            <rFont val="Tahoma"/>
            <family val="2"/>
          </rPr>
          <t xml:space="preserve">
NNE = 1/(EGO-CGO)
 </t>
        </r>
      </text>
    </comment>
    <comment ref="F52" authorId="0">
      <text>
        <r>
          <rPr>
            <b/>
            <sz val="10"/>
            <color indexed="81"/>
            <rFont val="Tahoma"/>
            <family val="2"/>
          </rPr>
          <t>EGO</t>
        </r>
        <r>
          <rPr>
            <sz val="10"/>
            <color indexed="81"/>
            <rFont val="ＭＳ Ｐゴシック"/>
            <family val="3"/>
            <charset val="128"/>
          </rPr>
          <t xml:space="preserve">は曝露群における発生である。
</t>
        </r>
        <r>
          <rPr>
            <sz val="10"/>
            <color indexed="81"/>
            <rFont val="Tahoma"/>
            <family val="2"/>
          </rPr>
          <t xml:space="preserve">
[i.e.   a / EG / T]</t>
        </r>
        <r>
          <rPr>
            <sz val="8"/>
            <color indexed="81"/>
            <rFont val="Tahoma"/>
            <family val="2"/>
          </rPr>
          <t xml:space="preserve">
</t>
        </r>
      </text>
    </comment>
    <comment ref="I52" authorId="0">
      <text>
        <r>
          <rPr>
            <b/>
            <sz val="10"/>
            <color indexed="81"/>
            <rFont val="Tahoma"/>
            <family val="2"/>
          </rPr>
          <t>CGO</t>
        </r>
        <r>
          <rPr>
            <sz val="10"/>
            <color indexed="81"/>
            <rFont val="ＭＳ Ｐゴシック"/>
            <family val="3"/>
            <charset val="128"/>
          </rPr>
          <t>は対照群における発生である。</t>
        </r>
        <r>
          <rPr>
            <b/>
            <sz val="10"/>
            <color indexed="81"/>
            <rFont val="ＭＳ Ｐゴシック"/>
            <family val="3"/>
            <charset val="128"/>
          </rPr>
          <t xml:space="preserve">
</t>
        </r>
        <r>
          <rPr>
            <sz val="10"/>
            <color indexed="81"/>
            <rFont val="Tahoma"/>
            <family val="2"/>
          </rPr>
          <t xml:space="preserve">
[i.e. b / CG / T]</t>
        </r>
        <r>
          <rPr>
            <sz val="8"/>
            <color indexed="81"/>
            <rFont val="Tahoma"/>
            <family val="2"/>
          </rPr>
          <t xml:space="preserve">
</t>
        </r>
      </text>
    </comment>
    <comment ref="L52" authorId="0">
      <text>
        <r>
          <rPr>
            <b/>
            <sz val="10"/>
            <color indexed="81"/>
            <rFont val="ＭＳ Ｐゴシック"/>
            <family val="3"/>
            <charset val="128"/>
          </rPr>
          <t>相対効果</t>
        </r>
        <r>
          <rPr>
            <sz val="10"/>
            <color indexed="81"/>
            <rFont val="ＭＳ Ｐゴシック"/>
            <family val="3"/>
            <charset val="128"/>
          </rPr>
          <t xml:space="preserve">とは、
</t>
        </r>
        <r>
          <rPr>
            <sz val="10"/>
            <color indexed="81"/>
            <rFont val="Tahoma"/>
            <family val="2"/>
          </rPr>
          <t xml:space="preserve">- </t>
        </r>
        <r>
          <rPr>
            <sz val="10"/>
            <color indexed="81"/>
            <rFont val="ＭＳ Ｐゴシック"/>
            <family val="3"/>
            <charset val="128"/>
          </rPr>
          <t>割合（いわゆるリスク比）または率（いわゆる率比）を比較する場合は</t>
        </r>
        <r>
          <rPr>
            <b/>
            <sz val="10"/>
            <color indexed="81"/>
            <rFont val="ＭＳ Ｐゴシック"/>
            <family val="3"/>
            <charset val="128"/>
          </rPr>
          <t>相対リスク（</t>
        </r>
        <r>
          <rPr>
            <b/>
            <sz val="10"/>
            <color indexed="81"/>
            <rFont val="Tahoma"/>
            <family val="2"/>
          </rPr>
          <t>RR</t>
        </r>
        <r>
          <rPr>
            <b/>
            <sz val="10"/>
            <color indexed="81"/>
            <rFont val="ＭＳ Ｐゴシック"/>
            <family val="3"/>
            <charset val="128"/>
          </rPr>
          <t>）</t>
        </r>
        <r>
          <rPr>
            <sz val="10"/>
            <color indexed="81"/>
            <rFont val="ＭＳ Ｐゴシック"/>
            <family val="3"/>
            <charset val="128"/>
          </rPr>
          <t xml:space="preserve">のことを指し、
</t>
        </r>
        <r>
          <rPr>
            <sz val="10"/>
            <color indexed="81"/>
            <rFont val="Tahoma"/>
            <family val="2"/>
          </rPr>
          <t xml:space="preserve">- </t>
        </r>
        <r>
          <rPr>
            <sz val="10"/>
            <color indexed="81"/>
            <rFont val="ＭＳ Ｐゴシック"/>
            <family val="3"/>
            <charset val="128"/>
          </rPr>
          <t>平均値を比較する場合は</t>
        </r>
        <r>
          <rPr>
            <b/>
            <sz val="10"/>
            <color indexed="81"/>
            <rFont val="ＭＳ Ｐゴシック"/>
            <family val="3"/>
            <charset val="128"/>
          </rPr>
          <t>相対平均（</t>
        </r>
        <r>
          <rPr>
            <b/>
            <sz val="10"/>
            <color indexed="81"/>
            <rFont val="Tahoma"/>
            <family val="2"/>
          </rPr>
          <t>RM</t>
        </r>
        <r>
          <rPr>
            <b/>
            <sz val="10"/>
            <color indexed="81"/>
            <rFont val="ＭＳ Ｐゴシック"/>
            <family val="3"/>
            <charset val="128"/>
          </rPr>
          <t>）</t>
        </r>
        <r>
          <rPr>
            <sz val="10"/>
            <color indexed="81"/>
            <rFont val="ＭＳ Ｐゴシック"/>
            <family val="3"/>
            <charset val="128"/>
          </rPr>
          <t>のことを指す。</t>
        </r>
      </text>
    </comment>
    <comment ref="O52" authorId="0">
      <text>
        <r>
          <rPr>
            <b/>
            <sz val="10"/>
            <color indexed="81"/>
            <rFont val="ＭＳ Ｐゴシック"/>
            <family val="3"/>
            <charset val="128"/>
            <scheme val="minor"/>
          </rPr>
          <t>絶対効果</t>
        </r>
        <r>
          <rPr>
            <sz val="10"/>
            <color indexed="81"/>
            <rFont val="ＭＳ Ｐゴシック"/>
            <family val="3"/>
            <charset val="128"/>
            <scheme val="minor"/>
          </rPr>
          <t>とは
- 割合または率を比較する場合は</t>
        </r>
        <r>
          <rPr>
            <b/>
            <sz val="10"/>
            <color indexed="81"/>
            <rFont val="ＭＳ Ｐゴシック"/>
            <family val="3"/>
            <charset val="128"/>
            <scheme val="minor"/>
          </rPr>
          <t>リスク差 (RD)</t>
        </r>
        <r>
          <rPr>
            <sz val="10"/>
            <color indexed="81"/>
            <rFont val="ＭＳ Ｐゴシック"/>
            <family val="3"/>
            <charset val="128"/>
            <scheme val="minor"/>
          </rPr>
          <t>、
- 平均値を比較する場合は</t>
        </r>
        <r>
          <rPr>
            <b/>
            <sz val="10"/>
            <color indexed="81"/>
            <rFont val="ＭＳ Ｐゴシック"/>
            <family val="3"/>
            <charset val="128"/>
            <scheme val="minor"/>
          </rPr>
          <t>平均差 (MD)</t>
        </r>
        <r>
          <rPr>
            <sz val="10"/>
            <color indexed="81"/>
            <rFont val="ＭＳ Ｐゴシック"/>
            <family val="3"/>
            <charset val="128"/>
            <scheme val="minor"/>
          </rPr>
          <t xml:space="preserve"> のことである。
対象アウトカムが</t>
        </r>
        <r>
          <rPr>
            <b/>
            <sz val="10"/>
            <color indexed="81"/>
            <rFont val="ＭＳ Ｐゴシック"/>
            <family val="3"/>
            <charset val="128"/>
            <scheme val="minor"/>
          </rPr>
          <t>”有害なイベント”</t>
        </r>
        <r>
          <rPr>
            <sz val="10"/>
            <color indexed="81"/>
            <rFont val="ＭＳ Ｐゴシック"/>
            <family val="3"/>
            <charset val="128"/>
            <scheme val="minor"/>
          </rPr>
          <t>（例、疾病）の場合、絶対効果が
- 負の値を取る場合、介入は対照に勝り、
- 正の値を取る場合、介入は対照に劣る。
対象アウトカムが</t>
        </r>
        <r>
          <rPr>
            <b/>
            <sz val="10"/>
            <color indexed="81"/>
            <rFont val="ＭＳ Ｐゴシック"/>
            <family val="3"/>
            <charset val="128"/>
            <scheme val="minor"/>
          </rPr>
          <t xml:space="preserve">”利益" </t>
        </r>
        <r>
          <rPr>
            <sz val="10"/>
            <color indexed="81"/>
            <rFont val="ＭＳ Ｐゴシック"/>
            <family val="3"/>
            <charset val="128"/>
            <scheme val="minor"/>
          </rPr>
          <t xml:space="preserve">(可動性の改善など) である場合、絶対効果が
- 負の値を取る場合、介入は対照に劣り、
- 正の値を取る場合、介入は対照に勝る。
If outcome of interest is a benefit (e.g. improved mobility), then if absolute effect is 
 - negative,  the intervention is worse than the comparison, but if  
 - positive then the intervention is better than the comparison. </t>
        </r>
      </text>
    </comment>
    <comment ref="C55" authorId="0">
      <text>
        <r>
          <rPr>
            <sz val="10"/>
            <color indexed="81"/>
            <rFont val="ＭＳ Ｐゴシック"/>
            <family val="3"/>
            <charset val="128"/>
            <scheme val="minor"/>
          </rPr>
          <t>治療企図解析（ITT 解析）では、フォローアップが完了されたいなかにかかわらず、</t>
        </r>
        <r>
          <rPr>
            <b/>
            <sz val="10"/>
            <color indexed="81"/>
            <rFont val="ＭＳ Ｐゴシック"/>
            <family val="3"/>
            <charset val="128"/>
            <scheme val="minor"/>
          </rPr>
          <t>最初に曝露群と対照群に割付けられた人数</t>
        </r>
        <r>
          <rPr>
            <sz val="10"/>
            <color indexed="81"/>
            <rFont val="ＭＳ Ｐゴシック"/>
            <family val="3"/>
            <charset val="128"/>
            <scheme val="minor"/>
          </rPr>
          <t xml:space="preserve">を分母に使用し、脱落は無視する（EG）。
</t>
        </r>
      </text>
    </comment>
    <comment ref="C58" authorId="0">
      <text>
        <r>
          <rPr>
            <b/>
            <sz val="10"/>
            <color indexed="81"/>
            <rFont val="ＭＳ Ｐゴシック"/>
            <family val="3"/>
            <charset val="128"/>
            <scheme val="minor"/>
          </rPr>
          <t>フォローアップ済み解析</t>
        </r>
        <r>
          <rPr>
            <sz val="10"/>
            <color indexed="81"/>
            <rFont val="ＭＳ Ｐゴシック"/>
            <family val="3"/>
            <charset val="128"/>
            <scheme val="minor"/>
          </rPr>
          <t>では、追跡を完了した人のみを対象とし、研究中に脱落した人や追跡が不完全な人は除外される。フォローアップ済み解析の結果は治療企図解析 (ITT 解析) と比較して信頼性が低いとみなされる。</t>
        </r>
      </text>
    </comment>
    <comment ref="C61" authorId="0">
      <text>
        <r>
          <rPr>
            <sz val="10"/>
            <color indexed="81"/>
            <rFont val="ＭＳ Ｐゴシック"/>
            <family val="3"/>
            <charset val="128"/>
          </rPr>
          <t>フォローアップからの脱落者のスコアがなければ、数値アウトカムを調べるためのフォローアップ企図解析（</t>
        </r>
        <r>
          <rPr>
            <sz val="10"/>
            <color indexed="81"/>
            <rFont val="Tahoma"/>
            <family val="2"/>
          </rPr>
          <t>intention-to-follow-up analysis</t>
        </r>
        <r>
          <rPr>
            <sz val="10"/>
            <color indexed="81"/>
            <rFont val="ＭＳ Ｐゴシック"/>
            <family val="3"/>
            <charset val="128"/>
          </rPr>
          <t>）の実施は不可能である。分析対象のグループの</t>
        </r>
        <r>
          <rPr>
            <sz val="10"/>
            <color indexed="81"/>
            <rFont val="Tahoma"/>
            <family val="2"/>
          </rPr>
          <t>n</t>
        </r>
        <r>
          <rPr>
            <sz val="10"/>
            <color indexed="81"/>
            <rFont val="ＭＳ Ｐゴシック"/>
            <family val="3"/>
            <charset val="128"/>
          </rPr>
          <t>は、フォローアップが完了した参加者である。ただし、アウトカムがベースライン時、またはフォローアップ期間中のある一時期に測定されている場合は、入手可能な最新の数値を代用として</t>
        </r>
        <r>
          <rPr>
            <sz val="10"/>
            <color indexed="81"/>
            <rFont val="Tahoma"/>
            <family val="2"/>
          </rPr>
          <t>ITF</t>
        </r>
        <r>
          <rPr>
            <sz val="10"/>
            <color indexed="81"/>
            <rFont val="ＭＳ Ｐゴシック"/>
            <family val="3"/>
            <charset val="128"/>
          </rPr>
          <t>解析で使用してもよい。フォローアップまでの期間は、数値アウトカムの</t>
        </r>
        <r>
          <rPr>
            <sz val="10"/>
            <color indexed="81"/>
            <rFont val="Tahoma"/>
            <family val="2"/>
          </rPr>
          <t>EGO</t>
        </r>
        <r>
          <rPr>
            <sz val="10"/>
            <color indexed="81"/>
            <rFont val="ＭＳ Ｐゴシック"/>
            <family val="3"/>
            <charset val="128"/>
          </rPr>
          <t>と</t>
        </r>
        <r>
          <rPr>
            <sz val="10"/>
            <color indexed="81"/>
            <rFont val="Tahoma"/>
            <family val="2"/>
          </rPr>
          <t>CGO</t>
        </r>
        <r>
          <rPr>
            <sz val="10"/>
            <color indexed="81"/>
            <rFont val="ＭＳ Ｐゴシック"/>
            <family val="3"/>
            <charset val="128"/>
          </rPr>
          <t>算出には使用されない。
ここで使用される分析方法は、指標が正規分布であること、または数が十分で（</t>
        </r>
        <r>
          <rPr>
            <sz val="10"/>
            <color indexed="81"/>
            <rFont val="Tahoma"/>
            <family val="2"/>
          </rPr>
          <t>&gt;</t>
        </r>
        <r>
          <rPr>
            <sz val="10"/>
            <color indexed="81"/>
            <rFont val="ＭＳ Ｐゴシック"/>
            <family val="3"/>
            <charset val="128"/>
          </rPr>
          <t>～</t>
        </r>
        <r>
          <rPr>
            <sz val="10"/>
            <color indexed="81"/>
            <rFont val="Tahoma"/>
            <family val="2"/>
          </rPr>
          <t>30</t>
        </r>
        <r>
          <rPr>
            <sz val="10"/>
            <color indexed="81"/>
            <rFont val="ＭＳ Ｐゴシック"/>
            <family val="3"/>
            <charset val="128"/>
          </rPr>
          <t>）平均値に関わる誤差が正規分布であると想定できることを前提とする。この前提を満たさない場合、非対称または非正規分布のデータに対処可能な異なる統計学的方法を使用すべきである。</t>
        </r>
      </text>
    </comment>
  </commentList>
</comments>
</file>

<file path=xl/comments2.xml><?xml version="1.0" encoding="utf-8"?>
<comments xmlns="http://schemas.openxmlformats.org/spreadsheetml/2006/main">
  <authors>
    <author>Debra E Warren</author>
  </authors>
  <commentList>
    <comment ref="C33" authorId="0">
      <text>
        <r>
          <rPr>
            <sz val="10"/>
            <color indexed="81"/>
            <rFont val="Tahoma"/>
            <family val="2"/>
          </rPr>
          <t>An outcome is categorical if the variable is grouped into categories. The GATE calculator uses the common dichotomous kind of categorical outcome where participants either have the outcome or not: enter numbers in a &amp; b, and, if given, c &amp; d. 
Do not use for counts of events, e.g. number of falls per participant - different methods are needed for such data.</t>
        </r>
        <r>
          <rPr>
            <sz val="8"/>
            <color indexed="81"/>
            <rFont val="Tahoma"/>
            <family val="2"/>
          </rPr>
          <t xml:space="preserve">
</t>
        </r>
      </text>
    </comment>
    <comment ref="C40" authorId="0">
      <text>
        <r>
          <rPr>
            <sz val="10"/>
            <color indexed="81"/>
            <rFont val="Tahoma"/>
            <family val="2"/>
          </rPr>
          <t>An outcome is a numerical measure if it takes on a numerical value. The values can be discrete when only certain values are possible with gaps between them, e.g. number of children, or continuous when all values are theoretically possible with no gaps between them, e.g. weight (kgs) or blood pressure (mmHg).  Enter means and either standard deviations or standard errors for each group.
Do not use for medians - the methods used here are inappropriate.</t>
        </r>
        <r>
          <rPr>
            <sz val="8"/>
            <color indexed="81"/>
            <rFont val="Tahoma"/>
            <family val="2"/>
          </rPr>
          <t xml:space="preserve">
</t>
        </r>
      </text>
    </comment>
    <comment ref="G50" authorId="0">
      <text>
        <r>
          <rPr>
            <sz val="10"/>
            <color indexed="81"/>
            <rFont val="Tahoma"/>
            <family val="2"/>
          </rPr>
          <t xml:space="preserve">Usually, 95% confidence intervals are used. However, other CIs may sometimes be preferred (e.g. 90% or 99%).
For </t>
        </r>
        <r>
          <rPr>
            <b/>
            <sz val="10"/>
            <color indexed="81"/>
            <rFont val="Tahoma"/>
            <family val="2"/>
          </rPr>
          <t>categorical outcomes</t>
        </r>
        <r>
          <rPr>
            <sz val="10"/>
            <color indexed="81"/>
            <rFont val="Tahoma"/>
            <family val="2"/>
          </rPr>
          <t xml:space="preserve">, the formulae for confidence intervals use Wilson approximations of the Exact method. This method handles small sample sizes well, and ensures CIs for probabilities are within the bounds of 0% and 100%.
The formulae used for categorical outcomes assume that (very loosely): 
 * the participants in the exposure group are not the same participants as, nor paired with, those in the comparison group (ie are independent);
 * the underlying distribution is binomial (for proportions) or Poisson (for rates);
 * the value of each cell is at least one;
 * that the question is by nature a two-sided test.
For </t>
        </r>
        <r>
          <rPr>
            <b/>
            <sz val="10"/>
            <color indexed="81"/>
            <rFont val="Tahoma"/>
            <family val="2"/>
          </rPr>
          <t>continuous outcomes</t>
        </r>
        <r>
          <rPr>
            <sz val="10"/>
            <color indexed="81"/>
            <rFont val="Tahoma"/>
            <family val="2"/>
          </rPr>
          <t xml:space="preserve">, the formulae for confidence intervals use the t-distribution. This method handles samples of more than about 30 well, but will mislead if samples are smaller than about 30 and data are very non-normally distributed.
The formulae used for continuous outcomes assume that (very loosely): 
 * there are at least 30 people with measured outcomes in each group; 
 * the underlying distribution is normal; and
 * that the question is by nature a two-sided test.
If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r>
          <rPr>
            <sz val="8"/>
            <color indexed="81"/>
            <rFont val="Tahoma"/>
            <family val="2"/>
          </rPr>
          <t xml:space="preserve">
</t>
        </r>
      </text>
    </comment>
    <comment ref="F51" authorId="0">
      <text>
        <r>
          <rPr>
            <b/>
            <sz val="10"/>
            <color indexed="81"/>
            <rFont val="Tahoma"/>
            <family val="2"/>
          </rPr>
          <t>Occurrence</t>
        </r>
        <r>
          <rPr>
            <sz val="10"/>
            <color indexed="81"/>
            <rFont val="Tahoma"/>
            <family val="2"/>
          </rPr>
          <t xml:space="preserve">
For </t>
        </r>
        <r>
          <rPr>
            <b/>
            <sz val="10"/>
            <color indexed="81"/>
            <rFont val="Tahoma"/>
            <family val="2"/>
          </rPr>
          <t>categorical outcomes</t>
        </r>
        <r>
          <rPr>
            <sz val="10"/>
            <color indexed="81"/>
            <rFont val="Tahoma"/>
            <family val="2"/>
          </rPr>
          <t xml:space="preserve"> (e.g. events), occurrence is expressed as a rate per person-time as shown, or as a proportion (ranging from 0.0 to 1.0) for each group.  
For </t>
        </r>
        <r>
          <rPr>
            <b/>
            <sz val="10"/>
            <color indexed="81"/>
            <rFont val="Tahoma"/>
            <family val="2"/>
          </rPr>
          <t>numerical outcomes</t>
        </r>
        <r>
          <rPr>
            <sz val="10"/>
            <color indexed="81"/>
            <rFont val="Tahoma"/>
            <family val="2"/>
          </rPr>
          <t xml:space="preserve"> (e.g. a measure such as weight expressed in kilograms), occurrence is expressed in the lower panels as a mean.</t>
        </r>
        <r>
          <rPr>
            <sz val="8"/>
            <color indexed="81"/>
            <rFont val="Tahoma"/>
            <family val="2"/>
          </rPr>
          <t xml:space="preserve">
</t>
        </r>
      </text>
    </comment>
    <comment ref="L51" authorId="0">
      <text>
        <r>
          <rPr>
            <b/>
            <sz val="10"/>
            <color indexed="81"/>
            <rFont val="Tahoma"/>
            <family val="2"/>
          </rPr>
          <t>Intervention effects</t>
        </r>
        <r>
          <rPr>
            <sz val="10"/>
            <color indexed="81"/>
            <rFont val="Tahoma"/>
            <family val="2"/>
          </rPr>
          <t xml:space="preserve">
The measures of effect reported here are </t>
        </r>
        <r>
          <rPr>
            <b/>
            <sz val="10"/>
            <color indexed="81"/>
            <rFont val="Tahoma"/>
            <family val="2"/>
          </rPr>
          <t>unadjusted</t>
        </r>
        <r>
          <rPr>
            <sz val="10"/>
            <color indexed="81"/>
            <rFont val="Tahoma"/>
            <family val="2"/>
          </rPr>
          <t xml:space="preserve"> for any other factors.  If authors report results that are </t>
        </r>
        <r>
          <rPr>
            <b/>
            <sz val="10"/>
            <color indexed="81"/>
            <rFont val="Tahoma"/>
            <family val="2"/>
          </rPr>
          <t>adjusted</t>
        </r>
        <r>
          <rPr>
            <sz val="10"/>
            <color indexed="81"/>
            <rFont val="Tahoma"/>
            <family val="2"/>
          </rPr>
          <t xml:space="preserve"> for e.g. age, sex or centre, then their results are likely to be slightly different from those calculated here.  Enter published results in the panel below.
If the two interventions are in the same people, as in a cross-over trial, then these analytical methods are not the most efficient, and methods appropriate for </t>
        </r>
        <r>
          <rPr>
            <b/>
            <sz val="10"/>
            <color indexed="81"/>
            <rFont val="Tahoma"/>
            <family val="2"/>
          </rPr>
          <t>correlated data</t>
        </r>
        <r>
          <rPr>
            <sz val="10"/>
            <color indexed="81"/>
            <rFont val="Tahoma"/>
            <family val="2"/>
          </rPr>
          <t xml:space="preserve"> should be used.
Absolute effects are expressed per units of person-time, relative effects have no units.</t>
        </r>
        <r>
          <rPr>
            <sz val="8"/>
            <color indexed="81"/>
            <rFont val="Tahoma"/>
            <family val="2"/>
          </rPr>
          <t xml:space="preserve">
</t>
        </r>
      </text>
    </comment>
    <comment ref="R51" authorId="0">
      <text>
        <r>
          <rPr>
            <b/>
            <sz val="10"/>
            <color indexed="81"/>
            <rFont val="Tahoma"/>
            <family val="2"/>
          </rPr>
          <t>Number needed to expose</t>
        </r>
        <r>
          <rPr>
            <sz val="10"/>
            <color indexed="81"/>
            <rFont val="Tahoma"/>
            <family val="2"/>
          </rPr>
          <t xml:space="preserve"> (NNE) 
NNE is the number of participants needing to be exposed to the study risk factor, in order to reduce or increase the outcome of interest by one, compared to exposure to the 'comparison' factor, over a time period equivalent to the duration of the study.
If the NNE is negative then the exposure is better than the comparison &amp; vice versa (assuming the outcome of interest is an 'adverse' event). 
The NNE is the reciprocal of the absolute effect (ie the risk difference).
NNT = 1/(EGO-CGO) </t>
        </r>
      </text>
    </comment>
    <comment ref="F52" authorId="0">
      <text>
        <r>
          <rPr>
            <b/>
            <sz val="10"/>
            <color indexed="81"/>
            <rFont val="Tahoma"/>
            <family val="2"/>
          </rPr>
          <t>EGO</t>
        </r>
        <r>
          <rPr>
            <sz val="10"/>
            <color indexed="81"/>
            <rFont val="Tahoma"/>
            <family val="2"/>
          </rPr>
          <t xml:space="preserve"> is occurrence in exposure group 
[i.e.   a / EG / T]</t>
        </r>
        <r>
          <rPr>
            <sz val="8"/>
            <color indexed="81"/>
            <rFont val="Tahoma"/>
            <family val="2"/>
          </rPr>
          <t xml:space="preserve">
</t>
        </r>
      </text>
    </comment>
    <comment ref="I52" authorId="0">
      <text>
        <r>
          <rPr>
            <b/>
            <sz val="10"/>
            <color indexed="81"/>
            <rFont val="Tahoma"/>
            <family val="2"/>
          </rPr>
          <t>CGO</t>
        </r>
        <r>
          <rPr>
            <sz val="10"/>
            <color indexed="81"/>
            <rFont val="Tahoma"/>
            <family val="2"/>
          </rPr>
          <t xml:space="preserve"> is occurrence in comparison group
[i.e. b / CG / T]</t>
        </r>
        <r>
          <rPr>
            <sz val="8"/>
            <color indexed="81"/>
            <rFont val="Tahoma"/>
            <family val="2"/>
          </rPr>
          <t xml:space="preserve">
</t>
        </r>
      </text>
    </comment>
    <comment ref="L52" authorId="0">
      <text>
        <r>
          <rPr>
            <b/>
            <sz val="10"/>
            <color indexed="81"/>
            <rFont val="Tahoma"/>
            <family val="2"/>
          </rPr>
          <t>Relative effect</t>
        </r>
        <r>
          <rPr>
            <sz val="10"/>
            <color indexed="81"/>
            <rFont val="Tahoma"/>
            <family val="2"/>
          </rPr>
          <t xml:space="preserve"> is 
 - a </t>
        </r>
        <r>
          <rPr>
            <b/>
            <sz val="10"/>
            <color indexed="81"/>
            <rFont val="Tahoma"/>
            <family val="2"/>
          </rPr>
          <t>Relative Risk</t>
        </r>
        <r>
          <rPr>
            <sz val="10"/>
            <color indexed="81"/>
            <rFont val="Tahoma"/>
            <family val="2"/>
          </rPr>
          <t xml:space="preserve"> (RR) if comparing proportions (aka risk ratio) or rates (aka rate ratio), and 
 - a </t>
        </r>
        <r>
          <rPr>
            <b/>
            <sz val="10"/>
            <color indexed="81"/>
            <rFont val="Tahoma"/>
            <family val="2"/>
          </rPr>
          <t>Relative Mean</t>
        </r>
        <r>
          <rPr>
            <sz val="10"/>
            <color indexed="81"/>
            <rFont val="Tahoma"/>
            <family val="2"/>
          </rPr>
          <t xml:space="preserve"> (RM) if comparing means.
</t>
        </r>
      </text>
    </comment>
    <comment ref="O52" authorId="0">
      <text>
        <r>
          <rPr>
            <b/>
            <sz val="10"/>
            <color indexed="81"/>
            <rFont val="Tahoma"/>
            <family val="2"/>
          </rPr>
          <t>Absolute effect</t>
        </r>
        <r>
          <rPr>
            <sz val="10"/>
            <color indexed="81"/>
            <rFont val="Tahoma"/>
            <family val="2"/>
          </rPr>
          <t xml:space="preserve"> is 
 - a </t>
        </r>
        <r>
          <rPr>
            <b/>
            <sz val="10"/>
            <color indexed="81"/>
            <rFont val="Tahoma"/>
            <family val="2"/>
          </rPr>
          <t>Risk Difference</t>
        </r>
        <r>
          <rPr>
            <sz val="10"/>
            <color indexed="81"/>
            <rFont val="Tahoma"/>
            <family val="2"/>
          </rPr>
          <t xml:space="preserve"> (RD) if comparing proportions or rates, and 
 - a </t>
        </r>
        <r>
          <rPr>
            <b/>
            <sz val="10"/>
            <color indexed="81"/>
            <rFont val="Tahoma"/>
            <family val="2"/>
          </rPr>
          <t>Mean Difference</t>
        </r>
        <r>
          <rPr>
            <sz val="10"/>
            <color indexed="81"/>
            <rFont val="Tahoma"/>
            <family val="2"/>
          </rPr>
          <t xml:space="preserve"> (MD) if comparing means.
If outcome of interest is a </t>
        </r>
        <r>
          <rPr>
            <b/>
            <sz val="10"/>
            <color indexed="81"/>
            <rFont val="Tahoma"/>
            <family val="2"/>
          </rPr>
          <t xml:space="preserve">'harmful event' </t>
        </r>
        <r>
          <rPr>
            <sz val="10"/>
            <color indexed="81"/>
            <rFont val="Tahoma"/>
            <family val="2"/>
          </rPr>
          <t xml:space="preserve">(e.g. disease) then if the absolute effect is
 - </t>
        </r>
        <r>
          <rPr>
            <b/>
            <sz val="10"/>
            <color indexed="81"/>
            <rFont val="Tahoma"/>
            <family val="2"/>
          </rPr>
          <t>negative</t>
        </r>
        <r>
          <rPr>
            <sz val="10"/>
            <color indexed="81"/>
            <rFont val="Tahoma"/>
            <family val="2"/>
          </rPr>
          <t xml:space="preserve">,  the intervention is better than the comparison. but if 
 - </t>
        </r>
        <r>
          <rPr>
            <b/>
            <sz val="10"/>
            <color indexed="81"/>
            <rFont val="Tahoma"/>
            <family val="2"/>
          </rPr>
          <t>positive</t>
        </r>
        <r>
          <rPr>
            <sz val="10"/>
            <color indexed="81"/>
            <rFont val="Tahoma"/>
            <family val="2"/>
          </rPr>
          <t xml:space="preserve">  the intervention is worse than the comparison. 
If outcome of interest is a </t>
        </r>
        <r>
          <rPr>
            <b/>
            <sz val="10"/>
            <color indexed="81"/>
            <rFont val="Tahoma"/>
            <family val="2"/>
          </rPr>
          <t>benefit</t>
        </r>
        <r>
          <rPr>
            <sz val="10"/>
            <color indexed="81"/>
            <rFont val="Tahoma"/>
            <family val="2"/>
          </rPr>
          <t xml:space="preserve"> (e.g. improved mobility), then if absolute effect is 
 - </t>
        </r>
        <r>
          <rPr>
            <b/>
            <sz val="10"/>
            <color indexed="81"/>
            <rFont val="Tahoma"/>
            <family val="2"/>
          </rPr>
          <t>negative</t>
        </r>
        <r>
          <rPr>
            <sz val="10"/>
            <color indexed="81"/>
            <rFont val="Tahoma"/>
            <family val="2"/>
          </rPr>
          <t xml:space="preserve">,  the intervention is worse than the comparison, but if  
 - </t>
        </r>
        <r>
          <rPr>
            <b/>
            <sz val="10"/>
            <color indexed="81"/>
            <rFont val="Tahoma"/>
            <family val="2"/>
          </rPr>
          <t>positive</t>
        </r>
        <r>
          <rPr>
            <sz val="10"/>
            <color indexed="81"/>
            <rFont val="Tahoma"/>
            <family val="2"/>
          </rPr>
          <t xml:space="preserve"> then the intervention is better than the comparison.</t>
        </r>
        <r>
          <rPr>
            <b/>
            <sz val="8"/>
            <color indexed="81"/>
            <rFont val="Tahoma"/>
            <family val="2"/>
          </rPr>
          <t xml:space="preserve"> </t>
        </r>
      </text>
    </comment>
    <comment ref="C55" authorId="0">
      <text>
        <r>
          <rPr>
            <sz val="10"/>
            <color indexed="81"/>
            <rFont val="Tahoma"/>
            <family val="2"/>
          </rPr>
          <t xml:space="preserve">Intention to follow-up analyses use the </t>
        </r>
        <r>
          <rPr>
            <b/>
            <sz val="10"/>
            <color indexed="81"/>
            <rFont val="Tahoma"/>
            <family val="2"/>
          </rPr>
          <t>numbers initially allocated</t>
        </r>
        <r>
          <rPr>
            <sz val="10"/>
            <color indexed="81"/>
            <rFont val="Tahoma"/>
            <family val="2"/>
          </rPr>
          <t xml:space="preserve"> to the exposure group and the comparison group, regardless of whether they completed follow-up, and includes drop-outs in the denominator (EG).</t>
        </r>
        <r>
          <rPr>
            <sz val="8"/>
            <color indexed="81"/>
            <rFont val="Tahoma"/>
            <family val="2"/>
          </rPr>
          <t xml:space="preserve">
</t>
        </r>
      </text>
    </comment>
    <comment ref="C58" authorId="0">
      <text>
        <r>
          <rPr>
            <sz val="10"/>
            <color indexed="81"/>
            <rFont val="Tahoma"/>
            <family val="2"/>
          </rPr>
          <t xml:space="preserve">Completed follow-up analyses use only those people who </t>
        </r>
        <r>
          <rPr>
            <b/>
            <sz val="10"/>
            <color indexed="81"/>
            <rFont val="Tahoma"/>
            <family val="2"/>
          </rPr>
          <t>completed follow-up</t>
        </r>
        <r>
          <rPr>
            <sz val="10"/>
            <color indexed="81"/>
            <rFont val="Tahoma"/>
            <family val="2"/>
          </rPr>
          <t>, and excludes those who dropped out during the study or for whom follow-up is incomplete.  The results may be less reliable than intention-to-follow-up analyses.</t>
        </r>
        <r>
          <rPr>
            <sz val="8"/>
            <color indexed="81"/>
            <rFont val="Tahoma"/>
            <family val="2"/>
          </rPr>
          <t xml:space="preserve">
</t>
        </r>
      </text>
    </comment>
    <comment ref="C61" authorId="0">
      <text>
        <r>
          <rPr>
            <sz val="10"/>
            <color indexed="81"/>
            <rFont val="Tahoma"/>
            <family val="2"/>
          </rPr>
          <t>No intention-to-follow-up analyses are possible for numerical outcomes, if no scores are available for those who were lost to follow-up.  The group "n" for analyses are those with completed follow-up. However if the outcome was measured at baseline or at some stage during follow-up, the last numerical value available can be used as a proxy for ITF analyses. Time to follow-up is not used in calculating EGO and CGO for numerical outcomes.
The analytical methods used here assume the measures are normally distributed, or that the numbers are sufficient (&gt;~30) to assume that the errors about the means are normally distributed.  If otherwise, different statistical methods that provide for skewed or non-normally distributed data should be used.</t>
        </r>
        <r>
          <rPr>
            <sz val="8"/>
            <color indexed="81"/>
            <rFont val="Tahoma"/>
            <family val="2"/>
          </rPr>
          <t xml:space="preserve">
</t>
        </r>
      </text>
    </comment>
  </commentList>
</comments>
</file>

<file path=xl/comments3.xml><?xml version="1.0" encoding="utf-8"?>
<comments xmlns="http://schemas.openxmlformats.org/spreadsheetml/2006/main">
  <authors>
    <author>Debra E Warren</author>
  </authors>
  <commentList>
    <comment ref="C33" authorId="0">
      <text>
        <r>
          <rPr>
            <sz val="10"/>
            <color indexed="81"/>
            <rFont val="Tahoma"/>
            <family val="2"/>
          </rPr>
          <t>An outcome is categorical if the variable is grouped into categories. The GATE calculator uses the common dichotomous kind of categorical outcome where participants either have the outcome or not: enter numbers in a &amp; b, and, if given, c &amp; d. 
Do not use for counts of events, e.g. number of falls per participant - different methods are needed for such data.</t>
        </r>
        <r>
          <rPr>
            <sz val="8"/>
            <color indexed="81"/>
            <rFont val="Tahoma"/>
            <family val="2"/>
          </rPr>
          <t xml:space="preserve">
</t>
        </r>
      </text>
    </comment>
    <comment ref="C40" authorId="0">
      <text>
        <r>
          <rPr>
            <sz val="10"/>
            <color indexed="81"/>
            <rFont val="Tahoma"/>
            <family val="2"/>
          </rPr>
          <t>An outcome is a numerical measure if it takes on a numerical value. The values can be discrete when only certain values are possible with gaps between them, e.g. number of children, or continuous when all values are theoretically possible with no gaps between them, e.g. weight (kgs) or blood pressure (mmHg).  Enter means and either standard deviations or standard errors for each group.
Do not use for medians - the methods used here are inappropriate.</t>
        </r>
        <r>
          <rPr>
            <sz val="8"/>
            <color indexed="81"/>
            <rFont val="Tahoma"/>
            <family val="2"/>
          </rPr>
          <t xml:space="preserve">
</t>
        </r>
      </text>
    </comment>
    <comment ref="G50" authorId="0">
      <text>
        <r>
          <rPr>
            <sz val="10"/>
            <color indexed="81"/>
            <rFont val="Tahoma"/>
            <family val="2"/>
          </rPr>
          <t xml:space="preserve">Usually, 95% confidence intervals are used. However, other CIs may sometimes be preferred (e.g. 90% or 99%).
For </t>
        </r>
        <r>
          <rPr>
            <b/>
            <sz val="10"/>
            <color indexed="81"/>
            <rFont val="Tahoma"/>
            <family val="2"/>
          </rPr>
          <t>categorical outcomes</t>
        </r>
        <r>
          <rPr>
            <sz val="10"/>
            <color indexed="81"/>
            <rFont val="Tahoma"/>
            <family val="2"/>
          </rPr>
          <t xml:space="preserve">, the formulae for confidence intervals use Wilson approximations of the Exact method. This method handles small sample sizes well, and ensures CIs for probabilities are within the bounds of 0% and 100%.
The formulae used for categorical outcomes assume that (very loosely): 
 * the participants in the exposure group are not the same participants as, nor paired with, those in the comparison group (ie are independent);
 * the underlying distribution is binomial (for proportions) or Poisson (for rates);
 * the value of each cell is at least one;
 * that the question is by nature a two-sided test.
For </t>
        </r>
        <r>
          <rPr>
            <b/>
            <sz val="10"/>
            <color indexed="81"/>
            <rFont val="Tahoma"/>
            <family val="2"/>
          </rPr>
          <t>continuous outcomes</t>
        </r>
        <r>
          <rPr>
            <sz val="10"/>
            <color indexed="81"/>
            <rFont val="Tahoma"/>
            <family val="2"/>
          </rPr>
          <t xml:space="preserve">, the formulae for confidence intervals use the t-distribution. This method handles samples of more than about 30 well, but will mislead if samples are smaller than about 30 and data are very non-normally distributed.
The formulae used for continuous outcomes assume that (very loosely): 
 * there are at least 30 people with measured outcomes in each group; 
 * the underlying distribution is normal; and
 * that the question is by nature a two-sided test.
If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r>
          <rPr>
            <sz val="8"/>
            <color indexed="81"/>
            <rFont val="Tahoma"/>
            <family val="2"/>
          </rPr>
          <t xml:space="preserve">
</t>
        </r>
      </text>
    </comment>
    <comment ref="F51" authorId="0">
      <text>
        <r>
          <rPr>
            <b/>
            <sz val="10"/>
            <color indexed="81"/>
            <rFont val="Tahoma"/>
            <family val="2"/>
          </rPr>
          <t>Occurrence</t>
        </r>
        <r>
          <rPr>
            <sz val="10"/>
            <color indexed="81"/>
            <rFont val="Tahoma"/>
            <family val="2"/>
          </rPr>
          <t xml:space="preserve">
For </t>
        </r>
        <r>
          <rPr>
            <b/>
            <sz val="10"/>
            <color indexed="81"/>
            <rFont val="Tahoma"/>
            <family val="2"/>
          </rPr>
          <t>categorical outcomes</t>
        </r>
        <r>
          <rPr>
            <sz val="10"/>
            <color indexed="81"/>
            <rFont val="Tahoma"/>
            <family val="2"/>
          </rPr>
          <t xml:space="preserve"> (e.g. events), occurrence is expressed as a rate per person-time as shown, or as a proportion (ranging from 0.0 to 1.0) for each group.  
For </t>
        </r>
        <r>
          <rPr>
            <b/>
            <sz val="10"/>
            <color indexed="81"/>
            <rFont val="Tahoma"/>
            <family val="2"/>
          </rPr>
          <t>numerical outcomes</t>
        </r>
        <r>
          <rPr>
            <sz val="10"/>
            <color indexed="81"/>
            <rFont val="Tahoma"/>
            <family val="2"/>
          </rPr>
          <t xml:space="preserve"> (e.g. a measure such as weight expressed in kilograms), occurrence is expressed in the lower panels as a mean.</t>
        </r>
        <r>
          <rPr>
            <sz val="8"/>
            <color indexed="81"/>
            <rFont val="Tahoma"/>
            <family val="2"/>
          </rPr>
          <t xml:space="preserve">
</t>
        </r>
      </text>
    </comment>
    <comment ref="L51" authorId="0">
      <text>
        <r>
          <rPr>
            <b/>
            <sz val="10"/>
            <color indexed="81"/>
            <rFont val="Tahoma"/>
            <family val="2"/>
          </rPr>
          <t>Intervention effects</t>
        </r>
        <r>
          <rPr>
            <sz val="10"/>
            <color indexed="81"/>
            <rFont val="Tahoma"/>
            <family val="2"/>
          </rPr>
          <t xml:space="preserve">
The measures of effect reported here are </t>
        </r>
        <r>
          <rPr>
            <b/>
            <sz val="10"/>
            <color indexed="81"/>
            <rFont val="Tahoma"/>
            <family val="2"/>
          </rPr>
          <t>unadjusted</t>
        </r>
        <r>
          <rPr>
            <sz val="10"/>
            <color indexed="81"/>
            <rFont val="Tahoma"/>
            <family val="2"/>
          </rPr>
          <t xml:space="preserve"> for any other factors.  If authors report results that are </t>
        </r>
        <r>
          <rPr>
            <b/>
            <sz val="10"/>
            <color indexed="81"/>
            <rFont val="Tahoma"/>
            <family val="2"/>
          </rPr>
          <t>adjusted</t>
        </r>
        <r>
          <rPr>
            <sz val="10"/>
            <color indexed="81"/>
            <rFont val="Tahoma"/>
            <family val="2"/>
          </rPr>
          <t xml:space="preserve"> for e.g. age, sex or centre, then their results are likely to be slightly different from those calculated here.  Enter published results in the panel below.
If the two interventions are in the same people, as in a cross-over trial, then these analytical methods are not the most efficient, and methods appropriate for </t>
        </r>
        <r>
          <rPr>
            <b/>
            <sz val="10"/>
            <color indexed="81"/>
            <rFont val="Tahoma"/>
            <family val="2"/>
          </rPr>
          <t>correlated data</t>
        </r>
        <r>
          <rPr>
            <sz val="10"/>
            <color indexed="81"/>
            <rFont val="Tahoma"/>
            <family val="2"/>
          </rPr>
          <t xml:space="preserve"> should be used.
Absolute effects are expressed per units of person-time, relative effects have no units.</t>
        </r>
        <r>
          <rPr>
            <sz val="8"/>
            <color indexed="81"/>
            <rFont val="Tahoma"/>
            <family val="2"/>
          </rPr>
          <t xml:space="preserve">
</t>
        </r>
      </text>
    </comment>
    <comment ref="R51" authorId="0">
      <text>
        <r>
          <rPr>
            <b/>
            <sz val="10"/>
            <color indexed="81"/>
            <rFont val="Tahoma"/>
            <family val="2"/>
          </rPr>
          <t>Number needed to expose</t>
        </r>
        <r>
          <rPr>
            <sz val="10"/>
            <color indexed="81"/>
            <rFont val="Tahoma"/>
            <family val="2"/>
          </rPr>
          <t xml:space="preserve"> (NNE) 
NNE is the number of participants needing to be exposed to the study risk factor, in order to reduce or increase the outcome of interest by one, compared to exposure to the 'comparison' factor, over a time period equivalent to the duration of the study.
If the NNE is negative then the exposure is better than the comparison &amp; vice versa (assuming the outcome of interest is an 'adverse' event). 
The NNE is the reciprocal of the absolute effect (ie the risk difference).
NNT = 1/(EGO-CGO) </t>
        </r>
      </text>
    </comment>
    <comment ref="F52" authorId="0">
      <text>
        <r>
          <rPr>
            <b/>
            <sz val="10"/>
            <color indexed="81"/>
            <rFont val="Tahoma"/>
            <family val="2"/>
          </rPr>
          <t>EGO</t>
        </r>
        <r>
          <rPr>
            <sz val="10"/>
            <color indexed="81"/>
            <rFont val="Tahoma"/>
            <family val="2"/>
          </rPr>
          <t xml:space="preserve"> is occurrence in exposure group 
[i.e.   a / EG / T]</t>
        </r>
        <r>
          <rPr>
            <sz val="8"/>
            <color indexed="81"/>
            <rFont val="Tahoma"/>
            <family val="2"/>
          </rPr>
          <t xml:space="preserve">
</t>
        </r>
      </text>
    </comment>
    <comment ref="I52" authorId="0">
      <text>
        <r>
          <rPr>
            <b/>
            <sz val="10"/>
            <color indexed="81"/>
            <rFont val="Tahoma"/>
            <family val="2"/>
          </rPr>
          <t>CGO</t>
        </r>
        <r>
          <rPr>
            <sz val="10"/>
            <color indexed="81"/>
            <rFont val="Tahoma"/>
            <family val="2"/>
          </rPr>
          <t xml:space="preserve"> is occurrence in comparison group
[i.e. b / CG / T]</t>
        </r>
        <r>
          <rPr>
            <sz val="8"/>
            <color indexed="81"/>
            <rFont val="Tahoma"/>
            <family val="2"/>
          </rPr>
          <t xml:space="preserve">
</t>
        </r>
      </text>
    </comment>
    <comment ref="L52" authorId="0">
      <text>
        <r>
          <rPr>
            <b/>
            <sz val="10"/>
            <color indexed="81"/>
            <rFont val="Tahoma"/>
            <family val="2"/>
          </rPr>
          <t>Relative effect</t>
        </r>
        <r>
          <rPr>
            <sz val="10"/>
            <color indexed="81"/>
            <rFont val="Tahoma"/>
            <family val="2"/>
          </rPr>
          <t xml:space="preserve"> is 
 - a </t>
        </r>
        <r>
          <rPr>
            <b/>
            <sz val="10"/>
            <color indexed="81"/>
            <rFont val="Tahoma"/>
            <family val="2"/>
          </rPr>
          <t>Relative Risk</t>
        </r>
        <r>
          <rPr>
            <sz val="10"/>
            <color indexed="81"/>
            <rFont val="Tahoma"/>
            <family val="2"/>
          </rPr>
          <t xml:space="preserve"> (RR) if comparing proportions (aka risk ratio) or rates (aka rate ratio), and 
 - a </t>
        </r>
        <r>
          <rPr>
            <b/>
            <sz val="10"/>
            <color indexed="81"/>
            <rFont val="Tahoma"/>
            <family val="2"/>
          </rPr>
          <t>Relative Mean</t>
        </r>
        <r>
          <rPr>
            <sz val="10"/>
            <color indexed="81"/>
            <rFont val="Tahoma"/>
            <family val="2"/>
          </rPr>
          <t xml:space="preserve"> (RM) if comparing means.
</t>
        </r>
      </text>
    </comment>
    <comment ref="O52" authorId="0">
      <text>
        <r>
          <rPr>
            <b/>
            <sz val="10"/>
            <color indexed="81"/>
            <rFont val="Tahoma"/>
            <family val="2"/>
          </rPr>
          <t>Absolute effect</t>
        </r>
        <r>
          <rPr>
            <sz val="10"/>
            <color indexed="81"/>
            <rFont val="Tahoma"/>
            <family val="2"/>
          </rPr>
          <t xml:space="preserve"> is 
 - a </t>
        </r>
        <r>
          <rPr>
            <b/>
            <sz val="10"/>
            <color indexed="81"/>
            <rFont val="Tahoma"/>
            <family val="2"/>
          </rPr>
          <t>Risk Difference</t>
        </r>
        <r>
          <rPr>
            <sz val="10"/>
            <color indexed="81"/>
            <rFont val="Tahoma"/>
            <family val="2"/>
          </rPr>
          <t xml:space="preserve"> (RD) if comparing proportions or rates, and 
 - a </t>
        </r>
        <r>
          <rPr>
            <b/>
            <sz val="10"/>
            <color indexed="81"/>
            <rFont val="Tahoma"/>
            <family val="2"/>
          </rPr>
          <t>Mean Difference</t>
        </r>
        <r>
          <rPr>
            <sz val="10"/>
            <color indexed="81"/>
            <rFont val="Tahoma"/>
            <family val="2"/>
          </rPr>
          <t xml:space="preserve"> (MD) if comparing means.
If outcome of interest is a </t>
        </r>
        <r>
          <rPr>
            <b/>
            <sz val="10"/>
            <color indexed="81"/>
            <rFont val="Tahoma"/>
            <family val="2"/>
          </rPr>
          <t xml:space="preserve">'harmful event' </t>
        </r>
        <r>
          <rPr>
            <sz val="10"/>
            <color indexed="81"/>
            <rFont val="Tahoma"/>
            <family val="2"/>
          </rPr>
          <t xml:space="preserve">(e.g. disease) then if the absolute effect is
 - </t>
        </r>
        <r>
          <rPr>
            <b/>
            <sz val="10"/>
            <color indexed="81"/>
            <rFont val="Tahoma"/>
            <family val="2"/>
          </rPr>
          <t>negative</t>
        </r>
        <r>
          <rPr>
            <sz val="10"/>
            <color indexed="81"/>
            <rFont val="Tahoma"/>
            <family val="2"/>
          </rPr>
          <t xml:space="preserve">,  the intervention is better than the comparison. but if 
 - </t>
        </r>
        <r>
          <rPr>
            <b/>
            <sz val="10"/>
            <color indexed="81"/>
            <rFont val="Tahoma"/>
            <family val="2"/>
          </rPr>
          <t>positive</t>
        </r>
        <r>
          <rPr>
            <sz val="10"/>
            <color indexed="81"/>
            <rFont val="Tahoma"/>
            <family val="2"/>
          </rPr>
          <t xml:space="preserve">  the intervention is worse than the comparison. 
If outcome of interest is a </t>
        </r>
        <r>
          <rPr>
            <b/>
            <sz val="10"/>
            <color indexed="81"/>
            <rFont val="Tahoma"/>
            <family val="2"/>
          </rPr>
          <t>benefit</t>
        </r>
        <r>
          <rPr>
            <sz val="10"/>
            <color indexed="81"/>
            <rFont val="Tahoma"/>
            <family val="2"/>
          </rPr>
          <t xml:space="preserve"> (e.g. improved mobility), then if absolute effect is 
 - </t>
        </r>
        <r>
          <rPr>
            <b/>
            <sz val="10"/>
            <color indexed="81"/>
            <rFont val="Tahoma"/>
            <family val="2"/>
          </rPr>
          <t>negative</t>
        </r>
        <r>
          <rPr>
            <sz val="10"/>
            <color indexed="81"/>
            <rFont val="Tahoma"/>
            <family val="2"/>
          </rPr>
          <t xml:space="preserve">,  the intervention is worse than the comparison, but if  
 - </t>
        </r>
        <r>
          <rPr>
            <b/>
            <sz val="10"/>
            <color indexed="81"/>
            <rFont val="Tahoma"/>
            <family val="2"/>
          </rPr>
          <t>positive</t>
        </r>
        <r>
          <rPr>
            <sz val="10"/>
            <color indexed="81"/>
            <rFont val="Tahoma"/>
            <family val="2"/>
          </rPr>
          <t xml:space="preserve"> then the intervention is better than the comparison.</t>
        </r>
        <r>
          <rPr>
            <b/>
            <sz val="8"/>
            <color indexed="81"/>
            <rFont val="Tahoma"/>
            <family val="2"/>
          </rPr>
          <t xml:space="preserve"> </t>
        </r>
      </text>
    </comment>
    <comment ref="C55" authorId="0">
      <text>
        <r>
          <rPr>
            <sz val="10"/>
            <color indexed="81"/>
            <rFont val="Tahoma"/>
            <family val="2"/>
          </rPr>
          <t xml:space="preserve">Intention to follow-up analyses use the </t>
        </r>
        <r>
          <rPr>
            <b/>
            <sz val="10"/>
            <color indexed="81"/>
            <rFont val="Tahoma"/>
            <family val="2"/>
          </rPr>
          <t>numbers initially allocated</t>
        </r>
        <r>
          <rPr>
            <sz val="10"/>
            <color indexed="81"/>
            <rFont val="Tahoma"/>
            <family val="2"/>
          </rPr>
          <t xml:space="preserve"> to the exposure group and the comparison group, regardless of whether they completed follow-up, and includes drop-outs in the denominator (EG).</t>
        </r>
        <r>
          <rPr>
            <sz val="8"/>
            <color indexed="81"/>
            <rFont val="Tahoma"/>
            <family val="2"/>
          </rPr>
          <t xml:space="preserve">
</t>
        </r>
      </text>
    </comment>
    <comment ref="C58" authorId="0">
      <text>
        <r>
          <rPr>
            <sz val="10"/>
            <color indexed="81"/>
            <rFont val="Tahoma"/>
            <family val="2"/>
          </rPr>
          <t xml:space="preserve">Completed follow-up analyses use only those people who </t>
        </r>
        <r>
          <rPr>
            <b/>
            <sz val="10"/>
            <color indexed="81"/>
            <rFont val="Tahoma"/>
            <family val="2"/>
          </rPr>
          <t>completed follow-up</t>
        </r>
        <r>
          <rPr>
            <sz val="10"/>
            <color indexed="81"/>
            <rFont val="Tahoma"/>
            <family val="2"/>
          </rPr>
          <t>, and excludes those who dropped out during the study or for whom follow-up is incomplete.  The results may be less reliable than intention-to-follow-up analyses.</t>
        </r>
        <r>
          <rPr>
            <sz val="8"/>
            <color indexed="81"/>
            <rFont val="Tahoma"/>
            <family val="2"/>
          </rPr>
          <t xml:space="preserve">
</t>
        </r>
      </text>
    </comment>
    <comment ref="C61" authorId="0">
      <text>
        <r>
          <rPr>
            <sz val="10"/>
            <color indexed="81"/>
            <rFont val="Tahoma"/>
            <family val="2"/>
          </rPr>
          <t>No intention-to-follow-up analyses are possible for numerical outcomes, if no scores are available for those who were lost to follow-up.  The group "n" for analyses are those with completed follow-up. However if the outcome was measured at baseline or at some stage during follow-up, the last numerical value available can be used as a proxy for ITF analyses. Time to follow-up is not used in calculating EGO and CGO for numerical outcomes.
The analytical methods used here assume the measures are normally distributed, or that the numbers are sufficient (&gt;~30) to assume that the errors about the means are normally distributed.  If otherwise, different statistical methods that provide for skewed or non-normally distributed data should be used.</t>
        </r>
        <r>
          <rPr>
            <sz val="8"/>
            <color indexed="81"/>
            <rFont val="Tahoma"/>
            <family val="2"/>
          </rPr>
          <t xml:space="preserve">
</t>
        </r>
      </text>
    </comment>
  </commentList>
</comments>
</file>

<file path=xl/comments4.xml><?xml version="1.0" encoding="utf-8"?>
<comments xmlns="http://schemas.openxmlformats.org/spreadsheetml/2006/main">
  <authors>
    <author>Debra E Warren</author>
  </authors>
  <commentList>
    <comment ref="C33" authorId="0">
      <text>
        <r>
          <rPr>
            <sz val="10"/>
            <color indexed="81"/>
            <rFont val="Tahoma"/>
            <family val="2"/>
          </rPr>
          <t>An outcome is categorical if the variable is grouped into categories. The GATE calculator uses the common dichotomous kind of categorical outcome where participants either have the outcome or not: enter numbers in a &amp; b, and, if given, c &amp; d. 
Do not use for counts of events, e.g. number of falls per participant - different methods are needed for such data.</t>
        </r>
        <r>
          <rPr>
            <sz val="8"/>
            <color indexed="81"/>
            <rFont val="Tahoma"/>
            <family val="2"/>
          </rPr>
          <t xml:space="preserve">
</t>
        </r>
      </text>
    </comment>
    <comment ref="C40" authorId="0">
      <text>
        <r>
          <rPr>
            <sz val="10"/>
            <color indexed="81"/>
            <rFont val="Tahoma"/>
            <family val="2"/>
          </rPr>
          <t>An outcome is a numerical measure if it takes on a numerical value. The values can be discrete when only certain values are possible with gaps between them, e.g. number of children, or continuous when all values are theoretically possible with no gaps between them, e.g. weight (kgs) or blood pressure (mmHg).  Enter means and either standard deviations or standard errors for each group.
Do not use for medians - the methods used here are inappropriate.</t>
        </r>
        <r>
          <rPr>
            <sz val="8"/>
            <color indexed="81"/>
            <rFont val="Tahoma"/>
            <family val="2"/>
          </rPr>
          <t xml:space="preserve">
</t>
        </r>
      </text>
    </comment>
    <comment ref="G50" authorId="0">
      <text>
        <r>
          <rPr>
            <sz val="10"/>
            <color indexed="81"/>
            <rFont val="Tahoma"/>
            <family val="2"/>
          </rPr>
          <t xml:space="preserve">Usually, 95% confidence intervals are used. However, other CIs may sometimes be preferred (e.g. 90% or 99%).
For </t>
        </r>
        <r>
          <rPr>
            <b/>
            <sz val="10"/>
            <color indexed="81"/>
            <rFont val="Tahoma"/>
            <family val="2"/>
          </rPr>
          <t>categorical outcomes</t>
        </r>
        <r>
          <rPr>
            <sz val="10"/>
            <color indexed="81"/>
            <rFont val="Tahoma"/>
            <family val="2"/>
          </rPr>
          <t xml:space="preserve">, the formulae for confidence intervals use Wilson approximations of the Exact method. This method handles small sample sizes well, and ensures CIs for probabilities are within the bounds of 0% and 100%.
The formulae used for categorical outcomes assume that (very loosely): 
 * the participants in the exposure group are not the same participants as, nor paired with, those in the comparison group (ie are independent);
 * the underlying distribution is binomial (for proportions) or Poisson (for rates);
 * the value of each cell is at least one;
 * that the question is by nature a two-sided test.
For </t>
        </r>
        <r>
          <rPr>
            <b/>
            <sz val="10"/>
            <color indexed="81"/>
            <rFont val="Tahoma"/>
            <family val="2"/>
          </rPr>
          <t>continuous outcomes</t>
        </r>
        <r>
          <rPr>
            <sz val="10"/>
            <color indexed="81"/>
            <rFont val="Tahoma"/>
            <family val="2"/>
          </rPr>
          <t xml:space="preserve">, the formulae for confidence intervals use the t-distribution. This method handles samples of more than about 30 well, but will mislead if samples are smaller than about 30 and data are very non-normally distributed.
The formulae used for continuous outcomes assume that (very loosely): 
 * there are at least 30 people with measured outcomes in each group; 
 * the underlying distribution is normal; and
 * that the question is by nature a two-sided test.
If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r>
          <rPr>
            <sz val="8"/>
            <color indexed="81"/>
            <rFont val="Tahoma"/>
            <family val="2"/>
          </rPr>
          <t xml:space="preserve">
</t>
        </r>
      </text>
    </comment>
    <comment ref="F51" authorId="0">
      <text>
        <r>
          <rPr>
            <b/>
            <sz val="10"/>
            <color indexed="81"/>
            <rFont val="Tahoma"/>
            <family val="2"/>
          </rPr>
          <t>Occurrence</t>
        </r>
        <r>
          <rPr>
            <sz val="10"/>
            <color indexed="81"/>
            <rFont val="Tahoma"/>
            <family val="2"/>
          </rPr>
          <t xml:space="preserve">
For </t>
        </r>
        <r>
          <rPr>
            <b/>
            <sz val="10"/>
            <color indexed="81"/>
            <rFont val="Tahoma"/>
            <family val="2"/>
          </rPr>
          <t>categorical outcomes</t>
        </r>
        <r>
          <rPr>
            <sz val="10"/>
            <color indexed="81"/>
            <rFont val="Tahoma"/>
            <family val="2"/>
          </rPr>
          <t xml:space="preserve"> (e.g. events), occurrence is expressed as a rate per person-time as shown, or as a proportion (ranging from 0.0 to 1.0) for each group.  
For </t>
        </r>
        <r>
          <rPr>
            <b/>
            <sz val="10"/>
            <color indexed="81"/>
            <rFont val="Tahoma"/>
            <family val="2"/>
          </rPr>
          <t>numerical outcomes</t>
        </r>
        <r>
          <rPr>
            <sz val="10"/>
            <color indexed="81"/>
            <rFont val="Tahoma"/>
            <family val="2"/>
          </rPr>
          <t xml:space="preserve"> (e.g. a measure such as weight expressed in kilograms), occurrence is expressed in the lower panels as a mean.</t>
        </r>
        <r>
          <rPr>
            <sz val="8"/>
            <color indexed="81"/>
            <rFont val="Tahoma"/>
            <family val="2"/>
          </rPr>
          <t xml:space="preserve">
</t>
        </r>
      </text>
    </comment>
    <comment ref="L51" authorId="0">
      <text>
        <r>
          <rPr>
            <b/>
            <sz val="10"/>
            <color indexed="81"/>
            <rFont val="Tahoma"/>
            <family val="2"/>
          </rPr>
          <t>Intervention effects</t>
        </r>
        <r>
          <rPr>
            <sz val="10"/>
            <color indexed="81"/>
            <rFont val="Tahoma"/>
            <family val="2"/>
          </rPr>
          <t xml:space="preserve">
The measures of effect reported here are </t>
        </r>
        <r>
          <rPr>
            <b/>
            <sz val="10"/>
            <color indexed="81"/>
            <rFont val="Tahoma"/>
            <family val="2"/>
          </rPr>
          <t>unadjusted</t>
        </r>
        <r>
          <rPr>
            <sz val="10"/>
            <color indexed="81"/>
            <rFont val="Tahoma"/>
            <family val="2"/>
          </rPr>
          <t xml:space="preserve"> for any other factors.  If authors report results that are </t>
        </r>
        <r>
          <rPr>
            <b/>
            <sz val="10"/>
            <color indexed="81"/>
            <rFont val="Tahoma"/>
            <family val="2"/>
          </rPr>
          <t>adjusted</t>
        </r>
        <r>
          <rPr>
            <sz val="10"/>
            <color indexed="81"/>
            <rFont val="Tahoma"/>
            <family val="2"/>
          </rPr>
          <t xml:space="preserve"> for e.g. age, sex or centre, then their results are likely to be slightly different from those calculated here.  Enter published results in the panel below.
If the two interventions are in the same people, as in a cross-over trial, then these analytical methods are not the most efficient, and methods appropriate for </t>
        </r>
        <r>
          <rPr>
            <b/>
            <sz val="10"/>
            <color indexed="81"/>
            <rFont val="Tahoma"/>
            <family val="2"/>
          </rPr>
          <t>correlated data</t>
        </r>
        <r>
          <rPr>
            <sz val="10"/>
            <color indexed="81"/>
            <rFont val="Tahoma"/>
            <family val="2"/>
          </rPr>
          <t xml:space="preserve"> should be used.
Absolute effects are expressed per units of person-time, relative effects have no units.</t>
        </r>
        <r>
          <rPr>
            <sz val="8"/>
            <color indexed="81"/>
            <rFont val="Tahoma"/>
            <family val="2"/>
          </rPr>
          <t xml:space="preserve">
</t>
        </r>
      </text>
    </comment>
    <comment ref="R51" authorId="0">
      <text>
        <r>
          <rPr>
            <b/>
            <sz val="10"/>
            <color indexed="81"/>
            <rFont val="Tahoma"/>
            <family val="2"/>
          </rPr>
          <t>Number needed to expose</t>
        </r>
        <r>
          <rPr>
            <sz val="10"/>
            <color indexed="81"/>
            <rFont val="Tahoma"/>
            <family val="2"/>
          </rPr>
          <t xml:space="preserve"> (NNE) 
NNE is the number of participants needing to be exposed to the study risk factor, in order to reduce or increase the outcome of interest by one, compared to exposure to the 'comparison' factor, over a time period equivalent to the duration of the study.
If the NNE is negative then the exposure is better than the comparison &amp; vice versa (assuming the outcome of interest is an 'adverse' event). 
The NNE is the reciprocal of the absolute effect (ie the risk difference).
NNT = 1/(EGO-CGO) </t>
        </r>
      </text>
    </comment>
    <comment ref="F52" authorId="0">
      <text>
        <r>
          <rPr>
            <b/>
            <sz val="10"/>
            <color indexed="81"/>
            <rFont val="Tahoma"/>
            <family val="2"/>
          </rPr>
          <t>EGO</t>
        </r>
        <r>
          <rPr>
            <sz val="10"/>
            <color indexed="81"/>
            <rFont val="Tahoma"/>
            <family val="2"/>
          </rPr>
          <t xml:space="preserve"> is occurrence in exposure group 
[i.e.   a / EG / T]</t>
        </r>
        <r>
          <rPr>
            <sz val="8"/>
            <color indexed="81"/>
            <rFont val="Tahoma"/>
            <family val="2"/>
          </rPr>
          <t xml:space="preserve">
</t>
        </r>
      </text>
    </comment>
    <comment ref="I52" authorId="0">
      <text>
        <r>
          <rPr>
            <b/>
            <sz val="10"/>
            <color indexed="81"/>
            <rFont val="Tahoma"/>
            <family val="2"/>
          </rPr>
          <t>CGO</t>
        </r>
        <r>
          <rPr>
            <sz val="10"/>
            <color indexed="81"/>
            <rFont val="Tahoma"/>
            <family val="2"/>
          </rPr>
          <t xml:space="preserve"> is occurrence in comparison group
[i.e. b / CG / T]</t>
        </r>
        <r>
          <rPr>
            <sz val="8"/>
            <color indexed="81"/>
            <rFont val="Tahoma"/>
            <family val="2"/>
          </rPr>
          <t xml:space="preserve">
</t>
        </r>
      </text>
    </comment>
    <comment ref="L52" authorId="0">
      <text>
        <r>
          <rPr>
            <b/>
            <sz val="10"/>
            <color indexed="81"/>
            <rFont val="Tahoma"/>
            <family val="2"/>
          </rPr>
          <t>Relative effect</t>
        </r>
        <r>
          <rPr>
            <sz val="10"/>
            <color indexed="81"/>
            <rFont val="Tahoma"/>
            <family val="2"/>
          </rPr>
          <t xml:space="preserve"> is 
 - a </t>
        </r>
        <r>
          <rPr>
            <b/>
            <sz val="10"/>
            <color indexed="81"/>
            <rFont val="Tahoma"/>
            <family val="2"/>
          </rPr>
          <t>Relative Risk</t>
        </r>
        <r>
          <rPr>
            <sz val="10"/>
            <color indexed="81"/>
            <rFont val="Tahoma"/>
            <family val="2"/>
          </rPr>
          <t xml:space="preserve"> (RR) if comparing proportions (aka risk ratio) or rates (aka rate ratio), and 
 - a </t>
        </r>
        <r>
          <rPr>
            <b/>
            <sz val="10"/>
            <color indexed="81"/>
            <rFont val="Tahoma"/>
            <family val="2"/>
          </rPr>
          <t>Relative Mean</t>
        </r>
        <r>
          <rPr>
            <sz val="10"/>
            <color indexed="81"/>
            <rFont val="Tahoma"/>
            <family val="2"/>
          </rPr>
          <t xml:space="preserve"> (RM) if comparing means.
</t>
        </r>
      </text>
    </comment>
    <comment ref="O52" authorId="0">
      <text>
        <r>
          <rPr>
            <b/>
            <sz val="10"/>
            <color indexed="81"/>
            <rFont val="Tahoma"/>
            <family val="2"/>
          </rPr>
          <t>Absolute effect</t>
        </r>
        <r>
          <rPr>
            <sz val="10"/>
            <color indexed="81"/>
            <rFont val="Tahoma"/>
            <family val="2"/>
          </rPr>
          <t xml:space="preserve"> is 
 - a </t>
        </r>
        <r>
          <rPr>
            <b/>
            <sz val="10"/>
            <color indexed="81"/>
            <rFont val="Tahoma"/>
            <family val="2"/>
          </rPr>
          <t>Risk Difference</t>
        </r>
        <r>
          <rPr>
            <sz val="10"/>
            <color indexed="81"/>
            <rFont val="Tahoma"/>
            <family val="2"/>
          </rPr>
          <t xml:space="preserve"> (RD) if comparing proportions or rates, and 
 - a </t>
        </r>
        <r>
          <rPr>
            <b/>
            <sz val="10"/>
            <color indexed="81"/>
            <rFont val="Tahoma"/>
            <family val="2"/>
          </rPr>
          <t>Mean Difference</t>
        </r>
        <r>
          <rPr>
            <sz val="10"/>
            <color indexed="81"/>
            <rFont val="Tahoma"/>
            <family val="2"/>
          </rPr>
          <t xml:space="preserve"> (MD) if comparing means.
If outcome of interest is a </t>
        </r>
        <r>
          <rPr>
            <b/>
            <sz val="10"/>
            <color indexed="81"/>
            <rFont val="Tahoma"/>
            <family val="2"/>
          </rPr>
          <t xml:space="preserve">'harmful event' </t>
        </r>
        <r>
          <rPr>
            <sz val="10"/>
            <color indexed="81"/>
            <rFont val="Tahoma"/>
            <family val="2"/>
          </rPr>
          <t xml:space="preserve">(e.g. disease) then if the absolute effect is
 - </t>
        </r>
        <r>
          <rPr>
            <b/>
            <sz val="10"/>
            <color indexed="81"/>
            <rFont val="Tahoma"/>
            <family val="2"/>
          </rPr>
          <t>negative</t>
        </r>
        <r>
          <rPr>
            <sz val="10"/>
            <color indexed="81"/>
            <rFont val="Tahoma"/>
            <family val="2"/>
          </rPr>
          <t xml:space="preserve">,  the intervention is better than the comparison. but if 
 - </t>
        </r>
        <r>
          <rPr>
            <b/>
            <sz val="10"/>
            <color indexed="81"/>
            <rFont val="Tahoma"/>
            <family val="2"/>
          </rPr>
          <t>positive</t>
        </r>
        <r>
          <rPr>
            <sz val="10"/>
            <color indexed="81"/>
            <rFont val="Tahoma"/>
            <family val="2"/>
          </rPr>
          <t xml:space="preserve">  the intervention is worse than the comparison. 
If outcome of interest is a </t>
        </r>
        <r>
          <rPr>
            <b/>
            <sz val="10"/>
            <color indexed="81"/>
            <rFont val="Tahoma"/>
            <family val="2"/>
          </rPr>
          <t>benefit</t>
        </r>
        <r>
          <rPr>
            <sz val="10"/>
            <color indexed="81"/>
            <rFont val="Tahoma"/>
            <family val="2"/>
          </rPr>
          <t xml:space="preserve"> (e.g. improved mobility), then if absolute effect is 
 - </t>
        </r>
        <r>
          <rPr>
            <b/>
            <sz val="10"/>
            <color indexed="81"/>
            <rFont val="Tahoma"/>
            <family val="2"/>
          </rPr>
          <t>negative</t>
        </r>
        <r>
          <rPr>
            <sz val="10"/>
            <color indexed="81"/>
            <rFont val="Tahoma"/>
            <family val="2"/>
          </rPr>
          <t xml:space="preserve">,  the intervention is worse than the comparison, but if  
 - </t>
        </r>
        <r>
          <rPr>
            <b/>
            <sz val="10"/>
            <color indexed="81"/>
            <rFont val="Tahoma"/>
            <family val="2"/>
          </rPr>
          <t>positive</t>
        </r>
        <r>
          <rPr>
            <sz val="10"/>
            <color indexed="81"/>
            <rFont val="Tahoma"/>
            <family val="2"/>
          </rPr>
          <t xml:space="preserve"> then the intervention is better than the comparison.</t>
        </r>
        <r>
          <rPr>
            <b/>
            <sz val="8"/>
            <color indexed="81"/>
            <rFont val="Tahoma"/>
            <family val="2"/>
          </rPr>
          <t xml:space="preserve"> </t>
        </r>
      </text>
    </comment>
    <comment ref="C55" authorId="0">
      <text>
        <r>
          <rPr>
            <sz val="10"/>
            <color indexed="81"/>
            <rFont val="Tahoma"/>
            <family val="2"/>
          </rPr>
          <t xml:space="preserve">Intention to follow-up analyses use the </t>
        </r>
        <r>
          <rPr>
            <b/>
            <sz val="10"/>
            <color indexed="81"/>
            <rFont val="Tahoma"/>
            <family val="2"/>
          </rPr>
          <t>numbers initially allocated</t>
        </r>
        <r>
          <rPr>
            <sz val="10"/>
            <color indexed="81"/>
            <rFont val="Tahoma"/>
            <family val="2"/>
          </rPr>
          <t xml:space="preserve"> to the exposure group and the comparison group, regardless of whether they completed follow-up, and includes drop-outs in the denominator (EG).</t>
        </r>
        <r>
          <rPr>
            <sz val="8"/>
            <color indexed="81"/>
            <rFont val="Tahoma"/>
            <family val="2"/>
          </rPr>
          <t xml:space="preserve">
</t>
        </r>
      </text>
    </comment>
    <comment ref="C58" authorId="0">
      <text>
        <r>
          <rPr>
            <sz val="10"/>
            <color indexed="81"/>
            <rFont val="Tahoma"/>
            <family val="2"/>
          </rPr>
          <t xml:space="preserve">Completed follow-up analyses use only those people who </t>
        </r>
        <r>
          <rPr>
            <b/>
            <sz val="10"/>
            <color indexed="81"/>
            <rFont val="Tahoma"/>
            <family val="2"/>
          </rPr>
          <t>completed follow-up</t>
        </r>
        <r>
          <rPr>
            <sz val="10"/>
            <color indexed="81"/>
            <rFont val="Tahoma"/>
            <family val="2"/>
          </rPr>
          <t>, and excludes those who dropped out during the study or for whom follow-up is incomplete.  The results may be less reliable than intention-to-follow-up analyses.</t>
        </r>
        <r>
          <rPr>
            <sz val="8"/>
            <color indexed="81"/>
            <rFont val="Tahoma"/>
            <family val="2"/>
          </rPr>
          <t xml:space="preserve">
</t>
        </r>
      </text>
    </comment>
    <comment ref="C61" authorId="0">
      <text>
        <r>
          <rPr>
            <sz val="10"/>
            <color indexed="81"/>
            <rFont val="Tahoma"/>
            <family val="2"/>
          </rPr>
          <t>No intention-to-follow-up analyses are possible for numerical outcomes, if no scores are available for those who were lost to follow-up.  The group "n" for analyses are those with completed follow-up. However if the outcome was measured at baseline or at some stage during follow-up, the last numerical value available can be used as a proxy for ITF analyses. Time to follow-up is not used in calculating EGO and CGO for numerical outcomes.
The analytical methods used here assume the measures are normally distributed, or that the numbers are sufficient (&gt;~30) to assume that the errors about the means are normally distributed.  If otherwise, different statistical methods that provide for skewed or non-normally distributed data should be used.</t>
        </r>
        <r>
          <rPr>
            <sz val="8"/>
            <color indexed="81"/>
            <rFont val="Tahoma"/>
            <family val="2"/>
          </rPr>
          <t xml:space="preserve">
</t>
        </r>
      </text>
    </comment>
  </commentList>
</comments>
</file>

<file path=xl/sharedStrings.xml><?xml version="1.0" encoding="utf-8"?>
<sst xmlns="http://schemas.openxmlformats.org/spreadsheetml/2006/main" count="270" uniqueCount="116">
  <si>
    <t>Assessed by:</t>
  </si>
  <si>
    <t>Assessed when:</t>
  </si>
  <si>
    <t>Publication details:</t>
  </si>
  <si>
    <t>Calculated in GATE frame</t>
  </si>
  <si>
    <t>Results (unadjusted) with</t>
  </si>
  <si>
    <t>% confidence intervals</t>
  </si>
  <si>
    <t>(EG)</t>
  </si>
  <si>
    <t>(CG)</t>
  </si>
  <si>
    <t>Follow-up:</t>
  </si>
  <si>
    <t>Percentage lost to follow up:</t>
  </si>
  <si>
    <t>completed follow-up:</t>
  </si>
  <si>
    <r>
      <t>P</t>
    </r>
    <r>
      <rPr>
        <sz val="10"/>
        <rFont val="Arial"/>
        <family val="2"/>
      </rPr>
      <t>opulations</t>
    </r>
  </si>
  <si>
    <r>
      <t>E</t>
    </r>
    <r>
      <rPr>
        <sz val="10"/>
        <rFont val="Arial"/>
        <family val="2"/>
      </rPr>
      <t>xposure &amp;</t>
    </r>
    <r>
      <rPr>
        <b/>
        <sz val="10"/>
        <rFont val="Arial"/>
        <family val="2"/>
      </rPr>
      <t xml:space="preserve"> </t>
    </r>
    <r>
      <rPr>
        <b/>
        <sz val="12"/>
        <rFont val="Arial"/>
        <family val="2"/>
      </rPr>
      <t>C</t>
    </r>
    <r>
      <rPr>
        <sz val="10"/>
        <rFont val="Arial"/>
        <family val="2"/>
      </rPr>
      <t>omparison</t>
    </r>
  </si>
  <si>
    <r>
      <t>O</t>
    </r>
    <r>
      <rPr>
        <sz val="10"/>
        <rFont val="Arial"/>
        <family val="2"/>
      </rPr>
      <t>utcomes</t>
    </r>
  </si>
  <si>
    <t>Study Setting</t>
  </si>
  <si>
    <t>Eligible population</t>
  </si>
  <si>
    <t>Participant</t>
  </si>
  <si>
    <t>population</t>
  </si>
  <si>
    <t>a</t>
  </si>
  <si>
    <t>b</t>
  </si>
  <si>
    <t>c</t>
  </si>
  <si>
    <t>d</t>
  </si>
  <si>
    <t>If categorical.…</t>
  </si>
  <si>
    <t>what e.g. death?</t>
  </si>
  <si>
    <t>participants with outcome:</t>
  </si>
  <si>
    <t>without outcome:</t>
  </si>
  <si>
    <t>mean:</t>
  </si>
  <si>
    <t>standard deviation:</t>
  </si>
  <si>
    <r>
      <t>or,</t>
    </r>
    <r>
      <rPr>
        <sz val="10"/>
        <rFont val="Arial"/>
        <family val="2"/>
      </rPr>
      <t xml:space="preserve"> standard error:</t>
    </r>
  </si>
  <si>
    <t>Report results per (e.g. per 100):</t>
  </si>
  <si>
    <t>in exposure group</t>
  </si>
  <si>
    <t>in comparison group</t>
  </si>
  <si>
    <t>Relative effect</t>
  </si>
  <si>
    <t>Absolute effect</t>
  </si>
  <si>
    <t>(EGO)</t>
  </si>
  <si>
    <t>(CGO)</t>
  </si>
  <si>
    <t xml:space="preserve"> (EGO/CGO)</t>
  </si>
  <si>
    <t xml:space="preserve"> (EGO-CGO)</t>
  </si>
  <si>
    <t>Categorical outcome:</t>
  </si>
  <si>
    <t>Analysis of means</t>
  </si>
  <si>
    <t xml:space="preserve">Please contribute your comments and suggestions on this form to: </t>
  </si>
  <si>
    <t>rt.jackson@auckland.ac.nz</t>
  </si>
  <si>
    <t xml:space="preserve">Notes for use:  </t>
  </si>
  <si>
    <t>Outcome</t>
  </si>
  <si>
    <t>what e.g. BP?</t>
  </si>
  <si>
    <t>The form calculates results and displays them in the green areas below.</t>
  </si>
  <si>
    <t>If performing multiple analyses (e.g. reporting on more than one exposure) select tabs 'Analysis 2', 'Analysis 3', etc from the bottom left of the screen</t>
  </si>
  <si>
    <t>Z-score:</t>
  </si>
  <si>
    <t>Participant subgroup</t>
  </si>
  <si>
    <t>Enter study numbers in yellow areas.  Help notes appear in moveable boxes.</t>
  </si>
  <si>
    <t>Enter study descriptions in pink areas</t>
  </si>
  <si>
    <t>If numerical….</t>
  </si>
  <si>
    <t>Numbers allocated to EG &amp; CG:</t>
  </si>
  <si>
    <r>
      <t xml:space="preserve">a. "hang" the study numbers on the </t>
    </r>
    <r>
      <rPr>
        <b/>
        <sz val="12"/>
        <color rgb="FFFFFF99"/>
        <rFont val="Arial"/>
        <family val="2"/>
      </rPr>
      <t>GATE</t>
    </r>
    <r>
      <rPr>
        <b/>
        <sz val="12"/>
        <color indexed="9"/>
        <rFont val="Arial"/>
        <family val="2"/>
      </rPr>
      <t xml:space="preserve"> (</t>
    </r>
    <r>
      <rPr>
        <b/>
        <sz val="12"/>
        <color rgb="FFFFFF99"/>
        <rFont val="Arial"/>
        <family val="2"/>
      </rPr>
      <t>G</t>
    </r>
    <r>
      <rPr>
        <b/>
        <sz val="12"/>
        <color indexed="9"/>
        <rFont val="Arial"/>
        <family val="2"/>
      </rPr>
      <t xml:space="preserve">raphic </t>
    </r>
    <r>
      <rPr>
        <b/>
        <sz val="12"/>
        <color rgb="FFFFFF99"/>
        <rFont val="Arial"/>
        <family val="2"/>
      </rPr>
      <t>Appraisal</t>
    </r>
    <r>
      <rPr>
        <b/>
        <sz val="12"/>
        <color indexed="9"/>
        <rFont val="Arial"/>
        <family val="2"/>
      </rPr>
      <t xml:space="preserve"> </t>
    </r>
    <r>
      <rPr>
        <b/>
        <sz val="12"/>
        <color rgb="FFFFFF99"/>
        <rFont val="Arial"/>
        <family val="2"/>
      </rPr>
      <t>T</t>
    </r>
    <r>
      <rPr>
        <b/>
        <sz val="12"/>
        <color indexed="9"/>
        <rFont val="Arial"/>
        <family val="2"/>
      </rPr>
      <t xml:space="preserve">ool for </t>
    </r>
    <r>
      <rPr>
        <b/>
        <sz val="12"/>
        <color rgb="FFFFFF99"/>
        <rFont val="Arial"/>
        <family val="2"/>
      </rPr>
      <t>E</t>
    </r>
    <r>
      <rPr>
        <b/>
        <sz val="12"/>
        <color indexed="9"/>
        <rFont val="Arial"/>
        <family val="2"/>
      </rPr>
      <t xml:space="preserve">pidemiology) Frame </t>
    </r>
  </si>
  <si>
    <t>Exposure factor</t>
  </si>
  <si>
    <t>Comparison factor</t>
  </si>
  <si>
    <t>Numerical outcome:</t>
  </si>
  <si>
    <t>drop-outs / lost during follow-up:</t>
  </si>
  <si>
    <t>Completed f/u analyses</t>
  </si>
  <si>
    <t>Intention to follow-up analyses</t>
  </si>
  <si>
    <t>Use together with page 2 of the GATE CAT  Risk Factor Cohort Studies form</t>
  </si>
  <si>
    <t>GATE Calculator - Risk Factor Cohort Studies</t>
  </si>
  <si>
    <r>
      <t>Step 3: Appraise study using</t>
    </r>
    <r>
      <rPr>
        <b/>
        <sz val="12"/>
        <color rgb="FFFFFF99"/>
        <rFont val="Arial"/>
        <family val="2"/>
      </rPr>
      <t xml:space="preserve"> PECOT</t>
    </r>
    <r>
      <rPr>
        <b/>
        <sz val="12"/>
        <color indexed="9"/>
        <rFont val="Arial"/>
        <family val="2"/>
      </rPr>
      <t xml:space="preserve"> framework (fill in this Calculator in conjunction with appropriate GATE CAT)</t>
    </r>
  </si>
  <si>
    <t>persons</t>
  </si>
  <si>
    <t>Number needed to expose (NNE) to prevent/cause 1 event</t>
  </si>
  <si>
    <t>評価者</t>
    <rPh sb="0" eb="2">
      <t>ひょうか</t>
    </rPh>
    <rPh sb="2" eb="3">
      <t>しゃ</t>
    </rPh>
    <phoneticPr fontId="26" type="noConversion"/>
  </si>
  <si>
    <t>評価日時</t>
    <rPh sb="0" eb="2">
      <t>ひょうか</t>
    </rPh>
    <rPh sb="2" eb="4">
      <t>にちじ</t>
    </rPh>
    <phoneticPr fontId="26" type="noConversion"/>
  </si>
  <si>
    <t>文献の詳細</t>
    <rPh sb="0" eb="2">
      <t>ぶんけん</t>
    </rPh>
    <rPh sb="3" eb="5">
      <t>しょうさい</t>
    </rPh>
    <phoneticPr fontId="26" type="noConversion"/>
  </si>
  <si>
    <t>研究のセッティング</t>
    <rPh sb="0" eb="2">
      <t>ケンキュウ</t>
    </rPh>
    <phoneticPr fontId="29"/>
  </si>
  <si>
    <t>適格集団</t>
    <rPh sb="0" eb="2">
      <t>てきかく</t>
    </rPh>
    <rPh sb="2" eb="4">
      <t>しゅうだん</t>
    </rPh>
    <phoneticPr fontId="26" type="noConversion"/>
  </si>
  <si>
    <t>参加者</t>
    <rPh sb="0" eb="3">
      <t>さんかしゃ</t>
    </rPh>
    <phoneticPr fontId="26" type="noConversion"/>
  </si>
  <si>
    <t>集団</t>
    <rPh sb="0" eb="2">
      <t>しゅうだん</t>
    </rPh>
    <phoneticPr fontId="26" type="noConversion"/>
  </si>
  <si>
    <t>参加者サブグループ</t>
    <rPh sb="0" eb="3">
      <t>さんかしゃ</t>
    </rPh>
    <phoneticPr fontId="26" type="noConversion"/>
  </si>
  <si>
    <t>使用上の注意：</t>
    <rPh sb="0" eb="3">
      <t>しようじょう</t>
    </rPh>
    <rPh sb="4" eb="6">
      <t>ちゅうい</t>
    </rPh>
    <phoneticPr fontId="26" type="noConversion"/>
  </si>
  <si>
    <t>ピンク色のエリアに研究の説明を入力する。</t>
    <rPh sb="3" eb="4">
      <t>イロ</t>
    </rPh>
    <rPh sb="9" eb="11">
      <t>ケンキュウ</t>
    </rPh>
    <rPh sb="12" eb="14">
      <t>セツメイ</t>
    </rPh>
    <rPh sb="15" eb="17">
      <t>ニュウリョク</t>
    </rPh>
    <phoneticPr fontId="29"/>
  </si>
  <si>
    <t>このフォームによって結果が計算され、緑のエリアに表示される。</t>
  </si>
  <si>
    <r>
      <t>もし多数の解析を行うならば（例えば、２つ以上の介入を報告する）、</t>
    </r>
    <r>
      <rPr>
        <sz val="10"/>
        <color theme="1"/>
        <rFont val="Arial"/>
        <family val="2"/>
      </rPr>
      <t xml:space="preserve"> 'Analysis 2'</t>
    </r>
    <r>
      <rPr>
        <sz val="10"/>
        <color theme="1"/>
        <rFont val="ＭＳ Ｐゴシック"/>
        <family val="3"/>
        <charset val="128"/>
      </rPr>
      <t>、</t>
    </r>
    <r>
      <rPr>
        <sz val="10"/>
        <color theme="1"/>
        <rFont val="Arial"/>
        <family val="2"/>
      </rPr>
      <t xml:space="preserve"> 'Analysis 3',</t>
    </r>
    <r>
      <rPr>
        <sz val="10"/>
        <color theme="1"/>
        <rFont val="ＭＳ Ｐゴシック"/>
        <family val="3"/>
        <charset val="128"/>
      </rPr>
      <t>などのシートを使う。</t>
    </r>
  </si>
  <si>
    <r>
      <t>GATE CAT  Risk Factor Cohort Studies</t>
    </r>
    <r>
      <rPr>
        <sz val="10"/>
        <color theme="1"/>
        <rFont val="ＭＳ Ｐゴシック"/>
        <family val="3"/>
        <charset val="128"/>
      </rPr>
      <t>フォームの</t>
    </r>
    <r>
      <rPr>
        <sz val="10"/>
        <color theme="1"/>
        <rFont val="Arial"/>
        <family val="2"/>
      </rPr>
      <t>2</t>
    </r>
    <r>
      <rPr>
        <sz val="10"/>
        <color theme="1"/>
        <rFont val="ＭＳ Ｐゴシック"/>
        <family val="3"/>
        <charset val="128"/>
      </rPr>
      <t>ページ目とともに使うこと。</t>
    </r>
    <phoneticPr fontId="26" type="noConversion"/>
  </si>
  <si>
    <t>比較要因</t>
    <rPh sb="0" eb="2">
      <t>ひかく</t>
    </rPh>
    <rPh sb="2" eb="4">
      <t>よういん</t>
    </rPh>
    <phoneticPr fontId="26" type="noConversion"/>
  </si>
  <si>
    <t>曝露要因</t>
    <rPh sb="0" eb="2">
      <t>ばくろ</t>
    </rPh>
    <rPh sb="2" eb="4">
      <t>よういん</t>
    </rPh>
    <phoneticPr fontId="26" type="noConversion"/>
  </si>
  <si>
    <t>黄色のエリアに研究の数値を入力すること。移動可能なボックス内にヘルプ情報が表示される。</t>
    <rPh sb="10" eb="12">
      <t>すうち</t>
    </rPh>
    <phoneticPr fontId="26" type="noConversion"/>
  </si>
  <si>
    <r>
      <t>EG</t>
    </r>
    <r>
      <rPr>
        <b/>
        <sz val="10"/>
        <rFont val="ＭＳ Ｐゴシック"/>
        <family val="3"/>
        <charset val="128"/>
      </rPr>
      <t>および</t>
    </r>
    <r>
      <rPr>
        <b/>
        <sz val="10"/>
        <rFont val="Arial"/>
        <family val="2"/>
      </rPr>
      <t>CG</t>
    </r>
    <r>
      <rPr>
        <b/>
        <sz val="10"/>
        <rFont val="ＭＳ Ｐゴシック"/>
        <family val="3"/>
        <charset val="128"/>
      </rPr>
      <t>に割り付けられた人数</t>
    </r>
    <r>
      <rPr>
        <b/>
        <sz val="10"/>
        <rFont val="Arial"/>
        <family val="2"/>
      </rPr>
      <t>:</t>
    </r>
    <rPh sb="8" eb="9">
      <t>わ</t>
    </rPh>
    <rPh sb="10" eb="11">
      <t>つ</t>
    </rPh>
    <rPh sb="15" eb="17">
      <t>にんず</t>
    </rPh>
    <phoneticPr fontId="26" type="noConversion"/>
  </si>
  <si>
    <t>追跡（フォローアップ）：</t>
    <rPh sb="0" eb="2">
      <t>ついせき</t>
    </rPh>
    <phoneticPr fontId="26" type="noConversion"/>
  </si>
  <si>
    <t>追跡の完了：</t>
    <rPh sb="0" eb="2">
      <t>ついせき</t>
    </rPh>
    <rPh sb="3" eb="5">
      <t>かんりょう</t>
    </rPh>
    <phoneticPr fontId="26" type="noConversion"/>
  </si>
  <si>
    <t>追跡からの脱落割合：</t>
    <rPh sb="0" eb="2">
      <t>ついせき</t>
    </rPh>
    <rPh sb="5" eb="7">
      <t>だつらく</t>
    </rPh>
    <rPh sb="7" eb="9">
      <t>わりあい</t>
    </rPh>
    <phoneticPr fontId="26" type="noConversion"/>
  </si>
  <si>
    <t>アウトカム</t>
    <phoneticPr fontId="26" type="noConversion"/>
  </si>
  <si>
    <t>　　何か（例、死亡）？</t>
    <rPh sb="2" eb="3">
      <t>ﾅﾆ</t>
    </rPh>
    <rPh sb="5" eb="6">
      <t>れい</t>
    </rPh>
    <rPh sb="7" eb="9">
      <t>ｼﾎﾞｳ</t>
    </rPh>
    <phoneticPr fontId="11" type="noConversion"/>
  </si>
  <si>
    <r>
      <t>アウトカムがある参加者</t>
    </r>
    <r>
      <rPr>
        <sz val="10"/>
        <rFont val="Arial"/>
        <family val="2"/>
      </rPr>
      <t>:</t>
    </r>
    <rPh sb="8" eb="11">
      <t>ｻﾝｶｼｬ</t>
    </rPh>
    <phoneticPr fontId="11" type="noConversion"/>
  </si>
  <si>
    <r>
      <t>アウトカムがない参加者</t>
    </r>
    <r>
      <rPr>
        <sz val="10"/>
        <rFont val="Arial"/>
        <family val="2"/>
      </rPr>
      <t>:</t>
    </r>
    <rPh sb="8" eb="11">
      <t>ｻﾝｶｼｬ</t>
    </rPh>
    <phoneticPr fontId="11" type="noConversion"/>
  </si>
  <si>
    <t>平均：</t>
    <rPh sb="0" eb="2">
      <t>へいきん</t>
    </rPh>
    <phoneticPr fontId="26" type="noConversion"/>
  </si>
  <si>
    <t>標準偏差：</t>
    <rPh sb="0" eb="2">
      <t>ひょうじゅん</t>
    </rPh>
    <rPh sb="2" eb="4">
      <t>へんさ</t>
    </rPh>
    <phoneticPr fontId="26" type="noConversion"/>
  </si>
  <si>
    <r>
      <t>または標準誤差</t>
    </r>
    <r>
      <rPr>
        <sz val="10"/>
        <rFont val="Arial"/>
        <family val="2"/>
      </rPr>
      <t>:</t>
    </r>
    <rPh sb="3" eb="5">
      <t>ﾋｮｳｼﾞｭﾝ</t>
    </rPh>
    <rPh sb="5" eb="7">
      <t>ｺﾞｻ</t>
    </rPh>
    <phoneticPr fontId="11" type="noConversion"/>
  </si>
  <si>
    <t>結果を報告するのか。</t>
  </si>
  <si>
    <r>
      <t>何人あたり</t>
    </r>
    <r>
      <rPr>
        <sz val="11"/>
        <color theme="1"/>
        <rFont val="ＭＳ Ｐゴシック"/>
        <family val="2"/>
        <scheme val="minor"/>
      </rPr>
      <t xml:space="preserve"> (100人</t>
    </r>
    <r>
      <rPr>
        <sz val="10"/>
        <rFont val="ＭＳ Ｐゴシック"/>
        <family val="3"/>
        <charset val="128"/>
      </rPr>
      <t>あたりなど</t>
    </r>
    <r>
      <rPr>
        <sz val="11"/>
        <color theme="1"/>
        <rFont val="ＭＳ Ｐゴシック"/>
        <family val="2"/>
        <scheme val="minor"/>
      </rPr>
      <t xml:space="preserve">) </t>
    </r>
    <r>
      <rPr>
        <sz val="10"/>
        <rFont val="ＭＳ Ｐゴシック"/>
        <family val="3"/>
        <charset val="128"/>
      </rPr>
      <t>の</t>
    </r>
    <rPh sb="0" eb="1">
      <t>ﾅﾝ</t>
    </rPh>
    <rPh sb="1" eb="2">
      <t>ﾆﾝ</t>
    </rPh>
    <rPh sb="10" eb="11">
      <t>ひと</t>
    </rPh>
    <phoneticPr fontId="11" type="noConversion"/>
  </si>
  <si>
    <t>人</t>
    <rPh sb="0" eb="1">
      <t>にん</t>
    </rPh>
    <phoneticPr fontId="26" type="noConversion"/>
  </si>
  <si>
    <r>
      <t>結果</t>
    </r>
    <r>
      <rPr>
        <b/>
        <sz val="12"/>
        <rFont val="Arial"/>
        <family val="2"/>
      </rPr>
      <t xml:space="preserve"> (</t>
    </r>
    <r>
      <rPr>
        <b/>
        <sz val="12"/>
        <rFont val="ＭＳ Ｐゴシック"/>
        <family val="3"/>
        <charset val="128"/>
      </rPr>
      <t>未調整</t>
    </r>
    <r>
      <rPr>
        <b/>
        <sz val="12"/>
        <rFont val="Arial"/>
        <family val="2"/>
      </rPr>
      <t xml:space="preserve">) </t>
    </r>
    <r>
      <rPr>
        <b/>
        <sz val="12"/>
        <rFont val="ＭＳ Ｐゴシック"/>
        <family val="3"/>
        <charset val="128"/>
      </rPr>
      <t>および</t>
    </r>
  </si>
  <si>
    <r>
      <t>%</t>
    </r>
    <r>
      <rPr>
        <b/>
        <sz val="12"/>
        <rFont val="Arial"/>
        <family val="2"/>
      </rPr>
      <t xml:space="preserve"> </t>
    </r>
    <r>
      <rPr>
        <b/>
        <sz val="12"/>
        <rFont val="ＭＳ Ｐゴシック"/>
        <family val="3"/>
        <charset val="128"/>
      </rPr>
      <t>信頼区間</t>
    </r>
    <rPh sb="2" eb="4">
      <t>ｼﾝﾗｲ</t>
    </rPh>
    <rPh sb="4" eb="6">
      <t>ｸｶﾝ</t>
    </rPh>
    <phoneticPr fontId="11" type="noConversion"/>
  </si>
  <si>
    <r>
      <t>治療企図解析</t>
    </r>
    <r>
      <rPr>
        <sz val="11"/>
        <color theme="1"/>
        <rFont val="ＭＳ Ｐゴシック"/>
        <family val="2"/>
        <scheme val="minor"/>
      </rPr>
      <t xml:space="preserve"> (ITT </t>
    </r>
    <r>
      <rPr>
        <sz val="10"/>
        <rFont val="ＭＳ Ｐゴシック"/>
        <family val="3"/>
        <charset val="128"/>
      </rPr>
      <t>解析</t>
    </r>
    <r>
      <rPr>
        <sz val="11"/>
        <color theme="1"/>
        <rFont val="ＭＳ Ｐゴシック"/>
        <family val="2"/>
        <scheme val="minor"/>
      </rPr>
      <t>)</t>
    </r>
    <rPh sb="0" eb="2">
      <t>ちりょう</t>
    </rPh>
    <rPh sb="2" eb="4">
      <t>きと</t>
    </rPh>
    <rPh sb="4" eb="6">
      <t>かいせき</t>
    </rPh>
    <rPh sb="12" eb="14">
      <t>かいせき</t>
    </rPh>
    <phoneticPr fontId="4" type="noConversion"/>
  </si>
  <si>
    <t>曝露群における</t>
    <rPh sb="0" eb="2">
      <t>ばくろ</t>
    </rPh>
    <rPh sb="2" eb="3">
      <t>ぐん</t>
    </rPh>
    <phoneticPr fontId="26" type="noConversion"/>
  </si>
  <si>
    <t>対照群における</t>
    <rPh sb="0" eb="2">
      <t>たいしょう</t>
    </rPh>
    <rPh sb="2" eb="3">
      <t>ぐん</t>
    </rPh>
    <phoneticPr fontId="26" type="noConversion"/>
  </si>
  <si>
    <t>相対効果</t>
    <rPh sb="0" eb="2">
      <t>そうたい</t>
    </rPh>
    <rPh sb="2" eb="4">
      <t>こうか</t>
    </rPh>
    <phoneticPr fontId="26" type="noConversion"/>
  </si>
  <si>
    <t>絶対効果</t>
    <rPh sb="0" eb="2">
      <t>ぜったい</t>
    </rPh>
    <rPh sb="2" eb="4">
      <t>こうか</t>
    </rPh>
    <phoneticPr fontId="26" type="noConversion"/>
  </si>
  <si>
    <r>
      <t>カテゴリカル・</t>
    </r>
    <r>
      <rPr>
        <sz val="10"/>
        <rFont val="ＭＳ Ｐゴシック"/>
        <family val="3"/>
        <charset val="128"/>
      </rPr>
      <t>アウトカム</t>
    </r>
    <phoneticPr fontId="11" type="noConversion"/>
  </si>
  <si>
    <t>数値アウトカム</t>
    <rPh sb="0" eb="2">
      <t>すうち</t>
    </rPh>
    <phoneticPr fontId="26" type="noConversion"/>
  </si>
  <si>
    <t>ドロップアウト/追跡中の脱落：</t>
    <rPh sb="8" eb="10">
      <t>ついせき</t>
    </rPh>
    <rPh sb="10" eb="11">
      <t>なか</t>
    </rPh>
    <rPh sb="12" eb="14">
      <t>だつらく</t>
    </rPh>
    <phoneticPr fontId="26" type="noConversion"/>
  </si>
  <si>
    <t>分類的ならば</t>
    <rPh sb="0" eb="3">
      <t>ぶんるいてき</t>
    </rPh>
    <phoneticPr fontId="26" type="noConversion"/>
  </si>
  <si>
    <t>何か（例、血圧）？</t>
    <rPh sb="0" eb="1">
      <t>なに</t>
    </rPh>
    <rPh sb="3" eb="4">
      <t>れい</t>
    </rPh>
    <rPh sb="5" eb="7">
      <t>けつあつ</t>
    </rPh>
    <phoneticPr fontId="26" type="noConversion"/>
  </si>
  <si>
    <t>フォローアップ済み解析</t>
    <rPh sb="7" eb="8">
      <t>ず</t>
    </rPh>
    <rPh sb="9" eb="11">
      <t>かいせき</t>
    </rPh>
    <phoneticPr fontId="4" type="noConversion"/>
  </si>
  <si>
    <r>
      <t>1</t>
    </r>
    <r>
      <rPr>
        <sz val="10"/>
        <rFont val="ＭＳ Ｐゴシック"/>
        <family val="3"/>
        <charset val="128"/>
      </rPr>
      <t>件のイベントを予防する／起こす曝露必要数（</t>
    </r>
    <r>
      <rPr>
        <sz val="10"/>
        <rFont val="Arial"/>
        <family val="2"/>
      </rPr>
      <t>NNE</t>
    </r>
    <r>
      <rPr>
        <sz val="10"/>
        <rFont val="ＭＳ Ｐゴシック"/>
        <family val="3"/>
        <charset val="128"/>
      </rPr>
      <t>）</t>
    </r>
    <rPh sb="1" eb="2">
      <t>けん</t>
    </rPh>
    <rPh sb="8" eb="10">
      <t>よぼう</t>
    </rPh>
    <rPh sb="13" eb="14">
      <t>お</t>
    </rPh>
    <rPh sb="16" eb="18">
      <t>ばくろ</t>
    </rPh>
    <rPh sb="18" eb="21">
      <t>ひつようすう</t>
    </rPh>
    <phoneticPr fontId="26" type="noConversion"/>
  </si>
  <si>
    <r>
      <rPr>
        <sz val="8"/>
        <rFont val="ＭＳ Ｐゴシック"/>
        <family val="3"/>
        <charset val="128"/>
      </rPr>
      <t>この書式に関するコメントや提案はこちらまでお寄せください</t>
    </r>
    <r>
      <rPr>
        <sz val="8"/>
        <rFont val="Arial"/>
        <family val="2"/>
      </rPr>
      <t xml:space="preserve"> </t>
    </r>
    <phoneticPr fontId="29"/>
  </si>
  <si>
    <r>
      <t>ステップ</t>
    </r>
    <r>
      <rPr>
        <b/>
        <sz val="12"/>
        <color indexed="9"/>
        <rFont val="Arial"/>
        <family val="2"/>
      </rPr>
      <t xml:space="preserve"> 3: PECOT </t>
    </r>
    <r>
      <rPr>
        <b/>
        <sz val="12"/>
        <color indexed="9"/>
        <rFont val="ＭＳ Ｐゴシック"/>
        <family val="3"/>
        <charset val="128"/>
      </rPr>
      <t>フレームワークを使って研究を評価する</t>
    </r>
    <r>
      <rPr>
        <b/>
        <sz val="12"/>
        <color indexed="9"/>
        <rFont val="Arial"/>
        <family val="2"/>
      </rPr>
      <t xml:space="preserve"> (</t>
    </r>
    <r>
      <rPr>
        <b/>
        <sz val="12"/>
        <color indexed="9"/>
        <rFont val="ＭＳ Ｐゴシック"/>
        <family val="3"/>
        <charset val="128"/>
      </rPr>
      <t>適切な</t>
    </r>
    <r>
      <rPr>
        <b/>
        <sz val="12"/>
        <color indexed="9"/>
        <rFont val="Arial"/>
        <family val="2"/>
      </rPr>
      <t>GATE CAT</t>
    </r>
    <r>
      <rPr>
        <b/>
        <sz val="12"/>
        <color indexed="9"/>
        <rFont val="ＭＳ Ｐゴシック"/>
        <family val="3"/>
        <charset val="128"/>
      </rPr>
      <t>と併せて計算機を埋める）</t>
    </r>
  </si>
  <si>
    <r>
      <t xml:space="preserve">a. GATE (Graphic Appraisal Tool for Epidemiology) frame </t>
    </r>
    <r>
      <rPr>
        <b/>
        <sz val="12"/>
        <color indexed="9"/>
        <rFont val="ＭＳ Ｐゴシック"/>
        <family val="3"/>
        <charset val="128"/>
      </rPr>
      <t>に研究を</t>
    </r>
    <r>
      <rPr>
        <b/>
        <sz val="12"/>
        <color indexed="9"/>
        <rFont val="Arial"/>
        <family val="2"/>
      </rPr>
      <t>“</t>
    </r>
    <r>
      <rPr>
        <b/>
        <sz val="12"/>
        <color indexed="9"/>
        <rFont val="ＭＳ Ｐゴシック"/>
        <family val="3"/>
        <charset val="128"/>
      </rPr>
      <t>掲示</t>
    </r>
    <r>
      <rPr>
        <b/>
        <sz val="12"/>
        <color indexed="9"/>
        <rFont val="Arial"/>
        <family val="2"/>
      </rPr>
      <t>”</t>
    </r>
    <r>
      <rPr>
        <b/>
        <sz val="12"/>
        <color indexed="9"/>
        <rFont val="ＭＳ Ｐゴシック"/>
        <family val="3"/>
        <charset val="128"/>
      </rPr>
      <t>する。</t>
    </r>
  </si>
  <si>
    <t>数値的ならば</t>
    <rPh sb="0" eb="2">
      <t>ｽｳﾁ</t>
    </rPh>
    <rPh sb="2" eb="3">
      <t>ﾃｷ</t>
    </rPh>
    <phoneticPr fontId="26" type="noConversion"/>
  </si>
  <si>
    <t>平均値の解析</t>
    <rPh sb="0" eb="2">
      <t>へいきん</t>
    </rPh>
    <rPh sb="2" eb="3">
      <t>ち</t>
    </rPh>
    <rPh sb="4" eb="6">
      <t>かいせき</t>
    </rPh>
    <phoneticPr fontId="26" type="noConversion"/>
  </si>
  <si>
    <r>
      <t xml:space="preserve">GATE </t>
    </r>
    <r>
      <rPr>
        <b/>
        <sz val="16"/>
        <color indexed="43"/>
        <rFont val="ＭＳ Ｐゴシック"/>
        <family val="3"/>
        <charset val="128"/>
      </rPr>
      <t>計算表</t>
    </r>
    <r>
      <rPr>
        <b/>
        <sz val="16"/>
        <color indexed="43"/>
        <rFont val="Arial"/>
        <family val="2"/>
      </rPr>
      <t xml:space="preserve"> - Risk Factor Cohort Studies</t>
    </r>
    <rPh sb="5" eb="7">
      <t>けいさん</t>
    </rPh>
    <rPh sb="7" eb="8">
      <t>ひょう</t>
    </rPh>
    <phoneticPr fontId="26" type="noConversion"/>
  </si>
  <si>
    <r>
      <t>和訳：</t>
    </r>
    <r>
      <rPr>
        <sz val="8"/>
        <rFont val="Arial"/>
        <family val="2"/>
      </rPr>
      <t xml:space="preserve"> </t>
    </r>
    <r>
      <rPr>
        <sz val="8"/>
        <rFont val="ＭＳ Ｐゴシック"/>
        <family val="3"/>
        <charset val="128"/>
      </rPr>
      <t>相原</t>
    </r>
    <r>
      <rPr>
        <sz val="8"/>
        <rFont val="Arial"/>
        <family val="2"/>
      </rPr>
      <t xml:space="preserve"> (ezy01757@nifty.ne.jp)</t>
    </r>
    <rPh sb="0" eb="2">
      <t>ﾜﾔｸ</t>
    </rPh>
    <rPh sb="4" eb="6">
      <t>ｱｲﾊﾗ</t>
    </rPh>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</si>
</sst>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00"/>
    <numFmt numFmtId="178" formatCode="0.0000"/>
  </numFmts>
  <fonts count="44" x14ac:knownFonts="1">
    <font>
      <sz val="11"/>
      <color theme="1"/>
      <name val="ＭＳ Ｐゴシック"/>
      <family val="2"/>
      <scheme val="minor"/>
    </font>
    <font>
      <b/>
      <sz val="14"/>
      <color indexed="9"/>
      <name val="Arial"/>
      <family val="2"/>
    </font>
    <font>
      <b/>
      <sz val="16"/>
      <color indexed="43"/>
      <name val="Arial"/>
      <family val="2"/>
    </font>
    <font>
      <b/>
      <sz val="12"/>
      <color indexed="9"/>
      <name val="Arial"/>
      <family val="2"/>
    </font>
    <font>
      <b/>
      <sz val="10"/>
      <name val="Arial"/>
      <family val="2"/>
    </font>
    <font>
      <b/>
      <sz val="12"/>
      <name val="Arial"/>
      <family val="2"/>
    </font>
    <font>
      <b/>
      <sz val="10"/>
      <color indexed="9"/>
      <name val="Arial"/>
      <family val="2"/>
    </font>
    <font>
      <sz val="10"/>
      <color indexed="9"/>
      <name val="Arial"/>
      <family val="2"/>
    </font>
    <font>
      <b/>
      <sz val="11"/>
      <name val="Arial"/>
      <family val="2"/>
    </font>
    <font>
      <sz val="8"/>
      <color indexed="20"/>
      <name val="Arial"/>
      <family val="2"/>
    </font>
    <font>
      <i/>
      <sz val="10"/>
      <name val="Arial"/>
      <family val="2"/>
    </font>
    <font>
      <sz val="8"/>
      <name val="Arial"/>
      <family val="2"/>
    </font>
    <font>
      <sz val="8"/>
      <color indexed="9"/>
      <name val="Arial"/>
      <family val="2"/>
    </font>
    <font>
      <u/>
      <sz val="10"/>
      <color indexed="12"/>
      <name val="Arial"/>
      <family val="2"/>
    </font>
    <font>
      <u/>
      <sz val="8"/>
      <color indexed="12"/>
      <name val="Arial"/>
      <family val="2"/>
    </font>
    <font>
      <sz val="10"/>
      <name val="Arial"/>
      <family val="2"/>
    </font>
    <font>
      <sz val="11"/>
      <color theme="1"/>
      <name val="Arial"/>
      <family val="2"/>
    </font>
    <font>
      <sz val="10"/>
      <color theme="1"/>
      <name val="Arial"/>
      <family val="2"/>
    </font>
    <font>
      <b/>
      <sz val="12"/>
      <color rgb="FFFFFF99"/>
      <name val="Arial"/>
      <family val="2"/>
    </font>
    <font>
      <sz val="10"/>
      <color theme="0"/>
      <name val="Arial"/>
      <family val="2"/>
    </font>
    <font>
      <b/>
      <sz val="11"/>
      <color rgb="FFFF0000"/>
      <name val="Arial"/>
      <family val="2"/>
    </font>
    <font>
      <sz val="8"/>
      <color indexed="81"/>
      <name val="Tahoma"/>
      <family val="2"/>
    </font>
    <font>
      <sz val="10"/>
      <color indexed="81"/>
      <name val="Tahoma"/>
      <family val="2"/>
    </font>
    <font>
      <b/>
      <sz val="8"/>
      <color indexed="81"/>
      <name val="Tahoma"/>
      <family val="2"/>
    </font>
    <font>
      <b/>
      <sz val="10"/>
      <color indexed="81"/>
      <name val="Tahoma"/>
      <family val="2"/>
    </font>
    <font>
      <b/>
      <sz val="11"/>
      <color theme="1"/>
      <name val="Arial"/>
      <family val="2"/>
    </font>
    <font>
      <sz val="8"/>
      <name val="ＭＳ Ｐゴシック"/>
      <family val="2"/>
      <scheme val="minor"/>
    </font>
    <font>
      <sz val="10"/>
      <name val="ＭＳ Ｐゴシック"/>
      <family val="3"/>
      <charset val="128"/>
    </font>
    <font>
      <b/>
      <sz val="10"/>
      <color theme="1"/>
      <name val="ＭＳ Ｐゴシック"/>
      <family val="3"/>
      <charset val="128"/>
    </font>
    <font>
      <sz val="6"/>
      <name val="ＭＳ Ｐゴシック"/>
      <family val="3"/>
      <charset val="128"/>
      <scheme val="minor"/>
    </font>
    <font>
      <b/>
      <sz val="10"/>
      <color theme="1"/>
      <name val="Arial"/>
      <family val="2"/>
    </font>
    <font>
      <b/>
      <sz val="10"/>
      <name val="ＭＳ Ｐゴシック"/>
      <family val="3"/>
      <charset val="128"/>
    </font>
    <font>
      <b/>
      <sz val="11"/>
      <color theme="1"/>
      <name val="ＭＳ Ｐゴシック"/>
      <family val="3"/>
      <charset val="128"/>
    </font>
    <font>
      <sz val="10"/>
      <color theme="1"/>
      <name val="ＭＳ Ｐゴシック"/>
      <family val="3"/>
      <charset val="128"/>
    </font>
    <font>
      <sz val="10"/>
      <color indexed="81"/>
      <name val="ＭＳ Ｐゴシック"/>
      <family val="3"/>
      <charset val="128"/>
    </font>
    <font>
      <sz val="11"/>
      <color theme="1"/>
      <name val="ＭＳ Ｐゴシック"/>
      <family val="3"/>
      <charset val="128"/>
    </font>
    <font>
      <b/>
      <sz val="12"/>
      <name val="ＭＳ Ｐゴシック"/>
      <family val="3"/>
      <charset val="128"/>
    </font>
    <font>
      <b/>
      <sz val="10"/>
      <color indexed="81"/>
      <name val="ＭＳ Ｐゴシック"/>
      <family val="3"/>
      <charset val="128"/>
    </font>
    <font>
      <sz val="10"/>
      <color indexed="81"/>
      <name val="ＭＳ Ｐゴシック"/>
      <family val="3"/>
      <charset val="128"/>
      <scheme val="minor"/>
    </font>
    <font>
      <b/>
      <sz val="10"/>
      <color indexed="81"/>
      <name val="ＭＳ Ｐゴシック"/>
      <family val="3"/>
      <charset val="128"/>
      <scheme val="minor"/>
    </font>
    <font>
      <sz val="8"/>
      <name val="ＭＳ Ｐゴシック"/>
      <family val="3"/>
      <charset val="128"/>
    </font>
    <font>
      <b/>
      <sz val="12"/>
      <color indexed="9"/>
      <name val="ＭＳ Ｐゴシック"/>
      <family val="3"/>
      <charset val="128"/>
    </font>
    <font>
      <sz val="11"/>
      <name val="Arial"/>
      <family val="2"/>
    </font>
    <font>
      <b/>
      <sz val="16"/>
      <color indexed="43"/>
      <name val="ＭＳ Ｐゴシック"/>
      <family val="3"/>
      <charset val="128"/>
    </font>
  </fonts>
  <fills count="12">
    <fill>
      <patternFill patternType="none"/>
    </fill>
    <fill>
      <patternFill patternType="gray125"/>
    </fill>
    <fill>
      <patternFill patternType="solid">
        <fgColor indexed="23"/>
        <bgColor indexed="64"/>
      </patternFill>
    </fill>
    <fill>
      <patternFill patternType="solid">
        <fgColor indexed="31"/>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45">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right/>
      <top/>
      <bottom style="dotted">
        <color auto="1"/>
      </bottom>
      <diagonal/>
    </border>
    <border>
      <left/>
      <right/>
      <top/>
      <bottom style="medium">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bottom style="dotted">
        <color auto="1"/>
      </bottom>
      <diagonal/>
    </border>
    <border>
      <left style="medium">
        <color auto="1"/>
      </left>
      <right/>
      <top style="dotted">
        <color auto="1"/>
      </top>
      <bottom/>
      <diagonal/>
    </border>
    <border>
      <left style="medium">
        <color auto="1"/>
      </left>
      <right/>
      <top/>
      <bottom style="dotted">
        <color auto="1"/>
      </bottom>
      <diagonal/>
    </border>
    <border>
      <left/>
      <right style="medium">
        <color auto="1"/>
      </right>
      <top style="dotted">
        <color auto="1"/>
      </top>
      <bottom/>
      <diagonal/>
    </border>
    <border>
      <left/>
      <right style="medium">
        <color auto="1"/>
      </right>
      <top/>
      <bottom style="thin">
        <color auto="1"/>
      </bottom>
      <diagonal/>
    </border>
    <border>
      <left/>
      <right style="thin">
        <color auto="1"/>
      </right>
      <top style="thin">
        <color auto="1"/>
      </top>
      <bottom/>
      <diagonal/>
    </border>
    <border>
      <left style="thin">
        <color indexed="22"/>
      </left>
      <right/>
      <top/>
      <bottom/>
      <diagonal/>
    </border>
    <border>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bottom style="thin">
        <color auto="1"/>
      </bottom>
      <diagonal/>
    </border>
    <border>
      <left style="thin">
        <color indexed="22"/>
      </left>
      <right/>
      <top/>
      <bottom style="thin">
        <color auto="1"/>
      </bottom>
      <diagonal/>
    </border>
    <border>
      <left/>
      <right/>
      <top style="dotted">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indexed="22"/>
      </bottom>
      <diagonal/>
    </border>
    <border>
      <left/>
      <right style="medium">
        <color auto="1"/>
      </right>
      <top style="thin">
        <color auto="1"/>
      </top>
      <bottom style="thin">
        <color indexed="22"/>
      </bottom>
      <diagonal/>
    </border>
    <border>
      <left style="medium">
        <color auto="1"/>
      </left>
      <right/>
      <top style="thin">
        <color auto="1"/>
      </top>
      <bottom style="thin">
        <color indexed="22"/>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thin">
        <color indexed="22"/>
      </bottom>
      <diagonal/>
    </border>
    <border>
      <left style="medium">
        <color auto="1"/>
      </left>
      <right/>
      <top style="thin">
        <color indexed="22"/>
      </top>
      <bottom/>
      <diagonal/>
    </border>
    <border>
      <left/>
      <right/>
      <top style="thin">
        <color indexed="22"/>
      </top>
      <bottom/>
      <diagonal/>
    </border>
    <border>
      <left/>
      <right style="thin">
        <color indexed="22"/>
      </right>
      <top style="thin">
        <color indexed="22"/>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418">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center" vertical="center"/>
    </xf>
    <xf numFmtId="0" fontId="0" fillId="0" borderId="0" xfId="0" applyProtection="1"/>
    <xf numFmtId="0" fontId="3" fillId="2" borderId="4" xfId="0" applyFont="1" applyFill="1" applyBorder="1" applyAlignment="1" applyProtection="1">
      <alignment horizontal="left" vertical="center" indent="1"/>
    </xf>
    <xf numFmtId="0" fontId="3" fillId="2" borderId="0"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6" fillId="0" borderId="0" xfId="0" applyFont="1" applyFill="1" applyBorder="1" applyAlignment="1" applyProtection="1">
      <alignment horizontal="left" vertical="center"/>
      <protection hidden="1"/>
    </xf>
    <xf numFmtId="0" fontId="3" fillId="0" borderId="0" xfId="0" applyFont="1" applyFill="1" applyBorder="1" applyAlignment="1" applyProtection="1">
      <alignment vertical="center"/>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vertical="center" wrapText="1"/>
    </xf>
    <xf numFmtId="0" fontId="6" fillId="0" borderId="0" xfId="0" applyFont="1" applyFill="1" applyBorder="1" applyAlignment="1" applyProtection="1">
      <alignment vertical="top" wrapText="1"/>
      <protection hidden="1"/>
    </xf>
    <xf numFmtId="0" fontId="4" fillId="0" borderId="0" xfId="0" applyFont="1" applyAlignment="1" applyProtection="1">
      <alignment horizontal="center"/>
    </xf>
    <xf numFmtId="0" fontId="7" fillId="0" borderId="0" xfId="0" applyFont="1" applyFill="1" applyBorder="1" applyAlignment="1" applyProtection="1">
      <alignment vertical="top" wrapText="1"/>
      <protection hidden="1"/>
    </xf>
    <xf numFmtId="0" fontId="4" fillId="0" borderId="0" xfId="0" applyFont="1" applyBorder="1" applyAlignment="1" applyProtection="1">
      <alignment horizontal="centerContinuous" vertical="center"/>
    </xf>
    <xf numFmtId="0" fontId="0" fillId="0" borderId="0" xfId="0" applyAlignment="1" applyProtection="1">
      <alignment horizontal="centerContinuous"/>
    </xf>
    <xf numFmtId="0" fontId="4" fillId="0" borderId="0" xfId="0" applyFont="1" applyBorder="1" applyAlignment="1" applyProtection="1">
      <alignment vertical="top" wrapText="1"/>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0" fillId="0" borderId="15" xfId="0" applyBorder="1" applyProtection="1"/>
    <xf numFmtId="0" fontId="4" fillId="0" borderId="14" xfId="0" applyFont="1" applyBorder="1" applyAlignment="1" applyProtection="1">
      <alignment horizontal="center"/>
    </xf>
    <xf numFmtId="0" fontId="4" fillId="0" borderId="0" xfId="0" applyFont="1" applyProtection="1"/>
    <xf numFmtId="0" fontId="7" fillId="0" borderId="0" xfId="0" applyFont="1" applyProtection="1"/>
    <xf numFmtId="0" fontId="4" fillId="0" borderId="0" xfId="0" applyFont="1" applyBorder="1" applyProtection="1"/>
    <xf numFmtId="0" fontId="8" fillId="0" borderId="0" xfId="0" applyFont="1" applyBorder="1" applyAlignment="1" applyProtection="1">
      <alignment horizontal="left"/>
    </xf>
    <xf numFmtId="0" fontId="7" fillId="0" borderId="0" xfId="0" applyFont="1" applyBorder="1" applyProtection="1"/>
    <xf numFmtId="0" fontId="4" fillId="0" borderId="6" xfId="0" applyFont="1" applyFill="1" applyBorder="1" applyAlignment="1" applyProtection="1">
      <alignment horizontal="left"/>
    </xf>
    <xf numFmtId="0" fontId="7" fillId="0" borderId="7" xfId="0" applyFont="1" applyBorder="1" applyProtection="1"/>
    <xf numFmtId="0" fontId="9" fillId="0" borderId="0" xfId="0" applyFont="1" applyAlignment="1" applyProtection="1">
      <alignment horizontal="right"/>
    </xf>
    <xf numFmtId="0" fontId="9" fillId="0" borderId="0" xfId="0" applyFont="1" applyProtection="1"/>
    <xf numFmtId="0" fontId="9" fillId="0" borderId="0" xfId="0" applyFont="1" applyBorder="1" applyAlignment="1" applyProtection="1">
      <alignment horizontal="right"/>
    </xf>
    <xf numFmtId="0" fontId="9" fillId="0" borderId="0" xfId="0" applyFont="1" applyBorder="1" applyProtection="1"/>
    <xf numFmtId="0" fontId="7" fillId="0" borderId="14" xfId="0" applyFont="1" applyBorder="1" applyProtection="1"/>
    <xf numFmtId="0" fontId="10" fillId="0" borderId="0" xfId="0" applyFont="1" applyBorder="1" applyAlignment="1" applyProtection="1">
      <alignment horizontal="right"/>
    </xf>
    <xf numFmtId="0" fontId="4" fillId="0" borderId="7" xfId="0" applyFont="1" applyBorder="1" applyProtection="1"/>
    <xf numFmtId="0" fontId="7" fillId="0" borderId="32" xfId="0" applyNumberFormat="1" applyFont="1" applyFill="1" applyBorder="1" applyAlignment="1" applyProtection="1">
      <alignment shrinkToFit="1"/>
    </xf>
    <xf numFmtId="0" fontId="7" fillId="0" borderId="17" xfId="0" applyFont="1" applyFill="1" applyBorder="1" applyProtection="1"/>
    <xf numFmtId="0" fontId="5" fillId="3" borderId="35" xfId="0" applyFont="1" applyFill="1" applyBorder="1" applyAlignment="1" applyProtection="1">
      <alignment horizontal="left"/>
    </xf>
    <xf numFmtId="0" fontId="8" fillId="3" borderId="35" xfId="0" applyFont="1" applyFill="1" applyBorder="1" applyProtection="1"/>
    <xf numFmtId="0" fontId="8" fillId="3" borderId="35" xfId="0" applyFont="1" applyFill="1" applyBorder="1" applyAlignment="1" applyProtection="1">
      <alignment horizontal="center"/>
    </xf>
    <xf numFmtId="0" fontId="5" fillId="3" borderId="35" xfId="0" applyFont="1" applyFill="1" applyBorder="1" applyProtection="1"/>
    <xf numFmtId="0" fontId="7" fillId="0" borderId="4" xfId="0" applyFont="1" applyFill="1" applyBorder="1" applyAlignment="1" applyProtection="1"/>
    <xf numFmtId="0" fontId="7" fillId="0" borderId="0" xfId="0" applyFont="1" applyFill="1" applyBorder="1" applyAlignment="1" applyProtection="1"/>
    <xf numFmtId="2" fontId="7" fillId="0" borderId="6" xfId="0" applyNumberFormat="1" applyFont="1" applyFill="1" applyBorder="1" applyAlignment="1" applyProtection="1"/>
    <xf numFmtId="2" fontId="7" fillId="0" borderId="7" xfId="0" applyNumberFormat="1" applyFont="1" applyFill="1" applyBorder="1" applyAlignment="1" applyProtection="1"/>
    <xf numFmtId="0" fontId="7" fillId="0" borderId="7" xfId="0" applyFont="1" applyFill="1" applyBorder="1" applyAlignment="1" applyProtection="1"/>
    <xf numFmtId="0" fontId="0" fillId="0" borderId="0" xfId="0" applyAlignment="1" applyProtection="1">
      <alignment horizontal="center"/>
    </xf>
    <xf numFmtId="0" fontId="0" fillId="0" borderId="27" xfId="0" applyBorder="1" applyProtection="1"/>
    <xf numFmtId="0" fontId="0" fillId="0" borderId="0" xfId="0" applyBorder="1" applyAlignment="1" applyProtection="1">
      <alignment horizontal="center"/>
    </xf>
    <xf numFmtId="0" fontId="7" fillId="0" borderId="15" xfId="0" applyFont="1" applyBorder="1" applyProtection="1"/>
    <xf numFmtId="2" fontId="7" fillId="0" borderId="0" xfId="0" applyNumberFormat="1" applyFont="1" applyFill="1" applyAlignment="1" applyProtection="1">
      <alignment horizontal="right" shrinkToFit="1"/>
    </xf>
    <xf numFmtId="2" fontId="7" fillId="0" borderId="27" xfId="0" applyNumberFormat="1" applyFont="1" applyFill="1" applyBorder="1" applyAlignment="1" applyProtection="1">
      <alignment horizontal="right" shrinkToFit="1"/>
    </xf>
    <xf numFmtId="2" fontId="7" fillId="0" borderId="15" xfId="0" applyNumberFormat="1" applyFont="1" applyFill="1" applyBorder="1" applyAlignment="1" applyProtection="1">
      <alignment horizontal="right" shrinkToFit="1"/>
    </xf>
    <xf numFmtId="178" fontId="7" fillId="0" borderId="15" xfId="0" applyNumberFormat="1" applyFont="1" applyFill="1" applyBorder="1" applyAlignment="1" applyProtection="1">
      <alignment horizontal="right" shrinkToFit="1"/>
    </xf>
    <xf numFmtId="2" fontId="11" fillId="6" borderId="7" xfId="0" applyNumberFormat="1" applyFont="1" applyFill="1" applyBorder="1" applyAlignment="1" applyProtection="1">
      <alignment horizontal="right" shrinkToFit="1"/>
    </xf>
    <xf numFmtId="2" fontId="11" fillId="0" borderId="7" xfId="0" applyNumberFormat="1" applyFont="1" applyBorder="1" applyAlignment="1" applyProtection="1">
      <alignment horizontal="center" shrinkToFit="1"/>
    </xf>
    <xf numFmtId="2" fontId="11" fillId="6" borderId="7" xfId="0" applyNumberFormat="1" applyFont="1" applyFill="1" applyBorder="1" applyAlignment="1" applyProtection="1">
      <alignment horizontal="left" shrinkToFit="1"/>
    </xf>
    <xf numFmtId="2" fontId="11" fillId="6" borderId="31" xfId="0" applyNumberFormat="1" applyFont="1" applyFill="1" applyBorder="1" applyAlignment="1" applyProtection="1">
      <alignment horizontal="right" shrinkToFit="1"/>
    </xf>
    <xf numFmtId="2" fontId="11" fillId="6" borderId="25" xfId="0" applyNumberFormat="1" applyFont="1" applyFill="1" applyBorder="1" applyAlignment="1" applyProtection="1">
      <alignment horizontal="left" shrinkToFit="1"/>
    </xf>
    <xf numFmtId="2" fontId="11" fillId="6" borderId="30" xfId="0" applyNumberFormat="1" applyFont="1" applyFill="1" applyBorder="1" applyAlignment="1" applyProtection="1">
      <alignment horizontal="right" shrinkToFit="1"/>
    </xf>
    <xf numFmtId="1" fontId="11" fillId="6" borderId="30" xfId="0" applyNumberFormat="1" applyFont="1" applyFill="1" applyBorder="1" applyAlignment="1" applyProtection="1">
      <alignment horizontal="right" shrinkToFit="1"/>
    </xf>
    <xf numFmtId="0" fontId="11" fillId="0" borderId="7" xfId="0" applyFont="1" applyBorder="1" applyAlignment="1" applyProtection="1">
      <alignment horizontal="center" shrinkToFit="1"/>
    </xf>
    <xf numFmtId="0" fontId="11" fillId="0" borderId="0" xfId="0" applyFont="1" applyProtection="1"/>
    <xf numFmtId="0" fontId="11" fillId="0" borderId="0" xfId="0" applyFont="1" applyAlignment="1" applyProtection="1">
      <alignment horizontal="center"/>
    </xf>
    <xf numFmtId="0" fontId="12" fillId="0" borderId="0" xfId="0" applyFont="1" applyAlignment="1" applyProtection="1"/>
    <xf numFmtId="0" fontId="11" fillId="0" borderId="27" xfId="0" applyFont="1" applyBorder="1" applyProtection="1"/>
    <xf numFmtId="0" fontId="11" fillId="0" borderId="0" xfId="0" applyFont="1" applyBorder="1" applyAlignment="1" applyProtection="1">
      <alignment horizontal="center"/>
    </xf>
    <xf numFmtId="0" fontId="11" fillId="0" borderId="15" xfId="0" applyFont="1" applyBorder="1" applyAlignment="1" applyProtection="1">
      <alignment horizontal="left"/>
    </xf>
    <xf numFmtId="0" fontId="11" fillId="0" borderId="14" xfId="0" applyFont="1" applyBorder="1" applyProtection="1"/>
    <xf numFmtId="0" fontId="7" fillId="0" borderId="0" xfId="0" applyFont="1" applyAlignment="1" applyProtection="1">
      <alignment horizontal="right"/>
    </xf>
    <xf numFmtId="0" fontId="11" fillId="0" borderId="5" xfId="0" applyFont="1" applyBorder="1" applyAlignment="1" applyProtection="1">
      <alignment horizontal="left"/>
    </xf>
    <xf numFmtId="2" fontId="7" fillId="0" borderId="0" xfId="0" applyNumberFormat="1" applyFont="1" applyAlignment="1" applyProtection="1">
      <alignment horizontal="right" shrinkToFit="1"/>
    </xf>
    <xf numFmtId="2" fontId="12" fillId="0" borderId="0" xfId="0" applyNumberFormat="1" applyFont="1" applyAlignment="1" applyProtection="1">
      <alignment shrinkToFit="1"/>
    </xf>
    <xf numFmtId="2" fontId="7" fillId="0" borderId="14" xfId="0" applyNumberFormat="1" applyFont="1" applyBorder="1" applyAlignment="1" applyProtection="1">
      <alignment horizontal="right" shrinkToFit="1"/>
    </xf>
    <xf numFmtId="2" fontId="7" fillId="0" borderId="27" xfId="0" applyNumberFormat="1" applyFont="1" applyBorder="1" applyAlignment="1" applyProtection="1">
      <alignment horizontal="right" shrinkToFit="1"/>
    </xf>
    <xf numFmtId="1" fontId="11" fillId="0" borderId="7" xfId="0" applyNumberFormat="1" applyFont="1" applyBorder="1" applyAlignment="1" applyProtection="1">
      <alignment horizontal="center" shrinkToFit="1"/>
    </xf>
    <xf numFmtId="1" fontId="11" fillId="6" borderId="8" xfId="0" applyNumberFormat="1" applyFont="1" applyFill="1" applyBorder="1" applyAlignment="1" applyProtection="1">
      <alignment horizontal="left" shrinkToFit="1"/>
    </xf>
    <xf numFmtId="2" fontId="11" fillId="0" borderId="0"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xf>
    <xf numFmtId="2" fontId="11" fillId="0" borderId="0" xfId="0" applyNumberFormat="1" applyFont="1" applyFill="1" applyBorder="1" applyAlignment="1" applyProtection="1">
      <alignment horizontal="left"/>
    </xf>
    <xf numFmtId="2" fontId="11" fillId="0" borderId="27" xfId="0" applyNumberFormat="1" applyFont="1" applyFill="1" applyBorder="1" applyAlignment="1" applyProtection="1">
      <alignment horizontal="right"/>
    </xf>
    <xf numFmtId="2" fontId="11" fillId="0" borderId="15" xfId="0" applyNumberFormat="1" applyFont="1" applyFill="1" applyBorder="1" applyAlignment="1" applyProtection="1">
      <alignment horizontal="left"/>
    </xf>
    <xf numFmtId="2" fontId="11" fillId="0" borderId="14" xfId="0" applyNumberFormat="1" applyFont="1" applyFill="1" applyBorder="1" applyAlignment="1" applyProtection="1">
      <alignment horizontal="right"/>
    </xf>
    <xf numFmtId="2" fontId="7" fillId="0" borderId="0" xfId="0" applyNumberFormat="1" applyFont="1" applyFill="1" applyAlignment="1" applyProtection="1">
      <alignment shrinkToFit="1"/>
    </xf>
    <xf numFmtId="2" fontId="7" fillId="0" borderId="15" xfId="0" applyNumberFormat="1" applyFont="1" applyBorder="1" applyAlignment="1" applyProtection="1">
      <alignment horizontal="left" shrinkToFit="1"/>
    </xf>
    <xf numFmtId="2" fontId="7" fillId="0" borderId="15" xfId="0" applyNumberFormat="1" applyFont="1" applyBorder="1" applyAlignment="1" applyProtection="1">
      <alignment horizontal="right" shrinkToFit="1"/>
    </xf>
    <xf numFmtId="2" fontId="11" fillId="6" borderId="0" xfId="0" applyNumberFormat="1" applyFont="1" applyFill="1" applyBorder="1" applyAlignment="1" applyProtection="1">
      <alignment horizontal="right" shrinkToFit="1"/>
    </xf>
    <xf numFmtId="2" fontId="11" fillId="6" borderId="0" xfId="0" applyNumberFormat="1" applyFont="1" applyFill="1" applyBorder="1" applyAlignment="1" applyProtection="1">
      <alignment horizontal="left" shrinkToFit="1"/>
    </xf>
    <xf numFmtId="2" fontId="11" fillId="6" borderId="14" xfId="0" applyNumberFormat="1" applyFont="1" applyFill="1" applyBorder="1" applyAlignment="1" applyProtection="1">
      <alignment horizontal="right" shrinkToFit="1"/>
    </xf>
    <xf numFmtId="0" fontId="11" fillId="7" borderId="2" xfId="0" applyFont="1" applyFill="1" applyBorder="1" applyAlignment="1" applyProtection="1">
      <alignment horizontal="right"/>
    </xf>
    <xf numFmtId="0" fontId="1" fillId="2" borderId="3" xfId="0" applyFont="1" applyFill="1" applyBorder="1" applyAlignment="1" applyProtection="1">
      <alignment horizontal="right" vertical="center"/>
    </xf>
    <xf numFmtId="0" fontId="16" fillId="0" borderId="0" xfId="0" applyFont="1" applyProtection="1"/>
    <xf numFmtId="0" fontId="16" fillId="0" borderId="0" xfId="0" applyFont="1" applyBorder="1" applyProtection="1"/>
    <xf numFmtId="0" fontId="16" fillId="0" borderId="0" xfId="0" applyFont="1" applyFill="1" applyBorder="1" applyAlignment="1" applyProtection="1"/>
    <xf numFmtId="0" fontId="16" fillId="0" borderId="0" xfId="0" applyFont="1" applyBorder="1" applyAlignment="1" applyProtection="1">
      <alignment horizontal="left" vertical="center"/>
    </xf>
    <xf numFmtId="0" fontId="16" fillId="0" borderId="0" xfId="0" applyFont="1" applyAlignment="1" applyProtection="1">
      <alignment horizontal="left" vertical="center"/>
    </xf>
    <xf numFmtId="0" fontId="16" fillId="0" borderId="0" xfId="0" applyFont="1" applyFill="1" applyBorder="1" applyProtection="1"/>
    <xf numFmtId="0" fontId="16" fillId="0" borderId="0" xfId="0" applyFont="1" applyAlignment="1" applyProtection="1">
      <alignment horizontal="left"/>
    </xf>
    <xf numFmtId="0" fontId="15" fillId="0" borderId="0" xfId="0" applyFont="1" applyProtection="1"/>
    <xf numFmtId="0" fontId="16" fillId="0" borderId="4" xfId="0" applyFont="1" applyBorder="1" applyProtection="1"/>
    <xf numFmtId="0" fontId="15" fillId="0" borderId="0" xfId="0" applyFont="1" applyBorder="1" applyAlignment="1" applyProtection="1">
      <alignment horizontal="left" vertical="top" wrapText="1"/>
    </xf>
    <xf numFmtId="0" fontId="15" fillId="0" borderId="0" xfId="0" applyFont="1" applyFill="1" applyBorder="1" applyAlignment="1" applyProtection="1">
      <alignment vertical="top" wrapText="1"/>
    </xf>
    <xf numFmtId="0" fontId="16" fillId="0" borderId="14" xfId="0" applyFont="1" applyBorder="1" applyProtection="1"/>
    <xf numFmtId="0" fontId="16" fillId="0" borderId="0" xfId="0" applyFont="1" applyBorder="1" applyAlignment="1" applyProtection="1">
      <alignment horizontal="right"/>
    </xf>
    <xf numFmtId="9" fontId="15" fillId="6" borderId="0" xfId="0" applyNumberFormat="1" applyFont="1" applyFill="1" applyBorder="1" applyAlignment="1" applyProtection="1">
      <alignment shrinkToFit="1"/>
    </xf>
    <xf numFmtId="9" fontId="15" fillId="6" borderId="14" xfId="0" applyNumberFormat="1" applyFont="1" applyFill="1" applyBorder="1" applyAlignment="1" applyProtection="1">
      <alignment shrinkToFit="1"/>
    </xf>
    <xf numFmtId="0" fontId="16" fillId="0" borderId="7" xfId="0" applyFont="1" applyFill="1" applyBorder="1" applyProtection="1"/>
    <xf numFmtId="0" fontId="16" fillId="0" borderId="7" xfId="0" applyFont="1" applyFill="1" applyBorder="1" applyAlignment="1" applyProtection="1">
      <alignment horizontal="right"/>
    </xf>
    <xf numFmtId="176" fontId="16" fillId="0" borderId="25" xfId="0" applyNumberFormat="1" applyFont="1" applyFill="1" applyBorder="1" applyProtection="1"/>
    <xf numFmtId="176" fontId="16" fillId="0" borderId="7" xfId="0" applyNumberFormat="1" applyFont="1" applyFill="1" applyBorder="1" applyProtection="1"/>
    <xf numFmtId="0" fontId="16" fillId="0" borderId="7" xfId="0" applyFont="1" applyBorder="1" applyProtection="1"/>
    <xf numFmtId="0" fontId="15" fillId="0" borderId="0" xfId="0" applyFont="1" applyAlignment="1" applyProtection="1">
      <alignment horizontal="right"/>
    </xf>
    <xf numFmtId="0" fontId="15" fillId="0" borderId="0" xfId="0" applyFont="1" applyBorder="1" applyAlignment="1" applyProtection="1">
      <alignment horizontal="right"/>
    </xf>
    <xf numFmtId="0" fontId="15" fillId="0" borderId="0" xfId="0" applyFont="1" applyBorder="1" applyProtection="1"/>
    <xf numFmtId="1" fontId="16" fillId="0" borderId="0" xfId="0" applyNumberFormat="1" applyFont="1" applyProtection="1"/>
    <xf numFmtId="176" fontId="16" fillId="0" borderId="0" xfId="0" applyNumberFormat="1" applyFont="1" applyProtection="1"/>
    <xf numFmtId="0" fontId="16" fillId="0" borderId="0" xfId="0" quotePrefix="1" applyFont="1" applyProtection="1"/>
    <xf numFmtId="2" fontId="16" fillId="0" borderId="0" xfId="0" applyNumberFormat="1" applyFont="1" applyProtection="1"/>
    <xf numFmtId="0" fontId="16" fillId="0" borderId="7" xfId="0" applyFont="1" applyBorder="1" applyAlignment="1" applyProtection="1">
      <alignment horizontal="right"/>
    </xf>
    <xf numFmtId="0" fontId="15" fillId="0" borderId="0" xfId="0" applyFont="1" applyBorder="1" applyAlignment="1" applyProtection="1">
      <alignment horizontal="left"/>
    </xf>
    <xf numFmtId="0" fontId="15" fillId="0" borderId="0" xfId="0" applyFont="1" applyFill="1" applyBorder="1" applyProtection="1"/>
    <xf numFmtId="0" fontId="16" fillId="0" borderId="17" xfId="0" applyFont="1" applyBorder="1" applyProtection="1"/>
    <xf numFmtId="0" fontId="15" fillId="3" borderId="34" xfId="0" applyFont="1" applyFill="1" applyBorder="1" applyAlignment="1" applyProtection="1">
      <alignment horizontal="center" vertical="center" textRotation="180"/>
    </xf>
    <xf numFmtId="0" fontId="15" fillId="3" borderId="35" xfId="0" applyFont="1" applyFill="1" applyBorder="1" applyProtection="1"/>
    <xf numFmtId="0" fontId="15" fillId="3" borderId="35" xfId="0" applyFont="1" applyFill="1" applyBorder="1" applyAlignment="1" applyProtection="1">
      <alignment horizontal="left" vertical="top"/>
    </xf>
    <xf numFmtId="0" fontId="16" fillId="0" borderId="0" xfId="0" applyFont="1" applyAlignment="1" applyProtection="1">
      <alignment wrapText="1"/>
    </xf>
    <xf numFmtId="0" fontId="16" fillId="0" borderId="5" xfId="0" applyFont="1" applyFill="1" applyBorder="1" applyProtection="1"/>
    <xf numFmtId="0" fontId="16" fillId="0" borderId="8" xfId="0" applyFont="1" applyFill="1" applyBorder="1" applyAlignment="1" applyProtection="1">
      <alignment wrapText="1"/>
    </xf>
    <xf numFmtId="0" fontId="16" fillId="0" borderId="4" xfId="0" applyFont="1" applyBorder="1" applyAlignment="1" applyProtection="1">
      <alignment wrapText="1"/>
    </xf>
    <xf numFmtId="177" fontId="16" fillId="0" borderId="0" xfId="0" applyNumberFormat="1" applyFont="1" applyProtection="1"/>
    <xf numFmtId="0" fontId="16" fillId="0" borderId="5" xfId="0" applyFont="1" applyBorder="1" applyProtection="1"/>
    <xf numFmtId="2" fontId="15" fillId="0" borderId="14" xfId="0" applyNumberFormat="1" applyFont="1" applyBorder="1" applyAlignment="1" applyProtection="1">
      <alignment horizontal="right" shrinkToFit="1"/>
    </xf>
    <xf numFmtId="0" fontId="16" fillId="0" borderId="5" xfId="0" applyFont="1" applyBorder="1" applyAlignment="1" applyProtection="1">
      <alignment horizontal="right"/>
    </xf>
    <xf numFmtId="2" fontId="15" fillId="6" borderId="0" xfId="0" applyNumberFormat="1" applyFont="1" applyFill="1" applyAlignment="1" applyProtection="1">
      <alignment horizontal="center" shrinkToFit="1"/>
    </xf>
    <xf numFmtId="2" fontId="15" fillId="6" borderId="0" xfId="0" applyNumberFormat="1" applyFont="1" applyFill="1" applyBorder="1" applyAlignment="1" applyProtection="1">
      <alignment horizontal="center" shrinkToFit="1"/>
    </xf>
    <xf numFmtId="0" fontId="15" fillId="0" borderId="14" xfId="0" applyFont="1" applyBorder="1" applyAlignment="1" applyProtection="1">
      <alignment horizontal="right" shrinkToFit="1"/>
    </xf>
    <xf numFmtId="0" fontId="15" fillId="0" borderId="5" xfId="0" applyFont="1" applyBorder="1" applyAlignment="1" applyProtection="1">
      <alignment horizontal="right" shrinkToFit="1"/>
    </xf>
    <xf numFmtId="0" fontId="16" fillId="0" borderId="8" xfId="0" applyFont="1" applyBorder="1" applyAlignment="1" applyProtection="1">
      <alignment horizontal="right"/>
    </xf>
    <xf numFmtId="1" fontId="15" fillId="0" borderId="14" xfId="0" applyNumberFormat="1" applyFont="1" applyBorder="1" applyAlignment="1" applyProtection="1">
      <alignment horizontal="right" shrinkToFit="1"/>
    </xf>
    <xf numFmtId="1" fontId="15" fillId="6" borderId="0" xfId="0" applyNumberFormat="1" applyFont="1" applyFill="1" applyBorder="1" applyAlignment="1" applyProtection="1">
      <alignment horizontal="center" shrinkToFit="1"/>
    </xf>
    <xf numFmtId="1" fontId="15" fillId="0" borderId="5" xfId="0" applyNumberFormat="1" applyFont="1" applyBorder="1" applyAlignment="1" applyProtection="1">
      <alignment horizontal="left" shrinkToFit="1"/>
    </xf>
    <xf numFmtId="2" fontId="15" fillId="0" borderId="0" xfId="0" applyNumberFormat="1" applyFont="1" applyAlignment="1" applyProtection="1">
      <alignment horizontal="right" shrinkToFit="1"/>
    </xf>
    <xf numFmtId="2" fontId="15" fillId="0" borderId="27" xfId="0" applyNumberFormat="1" applyFont="1" applyBorder="1" applyAlignment="1" applyProtection="1">
      <alignment horizontal="right" shrinkToFit="1"/>
    </xf>
    <xf numFmtId="0" fontId="17" fillId="0" borderId="0" xfId="0" applyFont="1" applyBorder="1" applyAlignment="1" applyProtection="1">
      <alignment horizontal="right"/>
    </xf>
    <xf numFmtId="0" fontId="17" fillId="0" borderId="0" xfId="0" applyFont="1" applyProtection="1"/>
    <xf numFmtId="0" fontId="17" fillId="0" borderId="0" xfId="0" applyFont="1" applyBorder="1" applyProtection="1"/>
    <xf numFmtId="0" fontId="17" fillId="0" borderId="6" xfId="0" applyFont="1" applyBorder="1" applyProtection="1"/>
    <xf numFmtId="0" fontId="17" fillId="0" borderId="7" xfId="0" applyFont="1" applyBorder="1" applyAlignment="1" applyProtection="1">
      <alignment horizontal="right"/>
    </xf>
    <xf numFmtId="2" fontId="19" fillId="0" borderId="0" xfId="0" applyNumberFormat="1" applyFont="1" applyAlignment="1" applyProtection="1">
      <alignment horizontal="right" shrinkToFit="1"/>
    </xf>
    <xf numFmtId="0" fontId="4" fillId="0" borderId="0" xfId="0" applyFont="1" applyAlignment="1" applyProtection="1">
      <alignment horizontal="centerContinuous"/>
    </xf>
    <xf numFmtId="0" fontId="17" fillId="4" borderId="21" xfId="0" applyFont="1" applyFill="1" applyBorder="1" applyAlignment="1" applyProtection="1">
      <alignment shrinkToFit="1"/>
      <protection locked="0"/>
    </xf>
    <xf numFmtId="0" fontId="17" fillId="4" borderId="14" xfId="0" applyFont="1" applyFill="1" applyBorder="1" applyAlignment="1" applyProtection="1">
      <alignment shrinkToFit="1"/>
      <protection locked="0"/>
    </xf>
    <xf numFmtId="0" fontId="17" fillId="0" borderId="22" xfId="0" applyFont="1" applyBorder="1" applyProtection="1"/>
    <xf numFmtId="0" fontId="17" fillId="0" borderId="14" xfId="0" applyFont="1" applyBorder="1" applyProtection="1"/>
    <xf numFmtId="0" fontId="17" fillId="4" borderId="23" xfId="0" applyFont="1" applyFill="1" applyBorder="1" applyAlignment="1" applyProtection="1">
      <alignment shrinkToFit="1"/>
      <protection locked="0"/>
    </xf>
    <xf numFmtId="0" fontId="17" fillId="4" borderId="16" xfId="0" applyFont="1" applyFill="1" applyBorder="1" applyAlignment="1" applyProtection="1">
      <alignment shrinkToFit="1"/>
      <protection locked="0"/>
    </xf>
    <xf numFmtId="0" fontId="17" fillId="0" borderId="24" xfId="0" applyFont="1" applyBorder="1" applyProtection="1"/>
    <xf numFmtId="0" fontId="17" fillId="4" borderId="0" xfId="0" applyFont="1" applyFill="1" applyAlignment="1" applyProtection="1">
      <alignment horizontal="right" shrinkToFit="1"/>
      <protection locked="0"/>
    </xf>
    <xf numFmtId="0" fontId="17" fillId="4" borderId="23" xfId="0" applyFont="1" applyFill="1" applyBorder="1" applyAlignment="1" applyProtection="1">
      <alignment horizontal="right" shrinkToFit="1"/>
      <protection locked="0"/>
    </xf>
    <xf numFmtId="0" fontId="17" fillId="4" borderId="21" xfId="0" applyNumberFormat="1" applyFont="1" applyFill="1" applyBorder="1" applyAlignment="1" applyProtection="1">
      <alignment shrinkToFit="1"/>
      <protection locked="0"/>
    </xf>
    <xf numFmtId="2" fontId="17" fillId="4" borderId="23" xfId="0" applyNumberFormat="1" applyFont="1" applyFill="1" applyBorder="1" applyAlignment="1" applyProtection="1">
      <alignment shrinkToFit="1"/>
      <protection locked="0"/>
    </xf>
    <xf numFmtId="2" fontId="17" fillId="4" borderId="28" xfId="0" applyNumberFormat="1" applyFont="1" applyFill="1" applyBorder="1" applyAlignment="1" applyProtection="1">
      <alignment shrinkToFit="1"/>
      <protection locked="0"/>
    </xf>
    <xf numFmtId="2" fontId="17" fillId="4" borderId="29" xfId="0" applyNumberFormat="1" applyFont="1" applyFill="1" applyBorder="1" applyAlignment="1" applyProtection="1">
      <alignment shrinkToFit="1"/>
      <protection locked="0"/>
    </xf>
    <xf numFmtId="1" fontId="17" fillId="4" borderId="16" xfId="0" applyNumberFormat="1" applyFont="1" applyFill="1" applyBorder="1" applyAlignment="1" applyProtection="1">
      <alignment shrinkToFit="1"/>
      <protection locked="0"/>
    </xf>
    <xf numFmtId="0" fontId="20" fillId="0" borderId="0" xfId="0" applyFont="1" applyFill="1" applyBorder="1" applyAlignment="1" applyProtection="1"/>
    <xf numFmtId="0" fontId="1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protection hidden="1"/>
    </xf>
    <xf numFmtId="0" fontId="15" fillId="0"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center" vertical="top" wrapText="1"/>
      <protection hidden="1"/>
    </xf>
    <xf numFmtId="0" fontId="15" fillId="0" borderId="7"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5" fillId="3" borderId="7" xfId="0" applyFont="1" applyFill="1" applyBorder="1" applyProtection="1"/>
    <xf numFmtId="0" fontId="15" fillId="3" borderId="8" xfId="0" applyFont="1" applyFill="1" applyBorder="1" applyProtection="1"/>
    <xf numFmtId="0" fontId="4" fillId="0" borderId="4" xfId="0" applyFont="1" applyFill="1" applyBorder="1" applyAlignment="1" applyProtection="1">
      <alignment horizontal="left" vertical="top" wrapText="1"/>
      <protection hidden="1"/>
    </xf>
    <xf numFmtId="0" fontId="17" fillId="0" borderId="0"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17" xfId="0" applyFont="1" applyFill="1" applyBorder="1" applyAlignment="1" applyProtection="1">
      <alignment horizontal="left" vertical="top" wrapText="1"/>
    </xf>
    <xf numFmtId="0" fontId="16" fillId="0" borderId="6" xfId="0" applyFont="1" applyBorder="1" applyAlignment="1" applyProtection="1">
      <alignment vertical="top" wrapText="1"/>
    </xf>
    <xf numFmtId="0" fontId="16" fillId="0" borderId="7" xfId="0" applyFont="1" applyBorder="1" applyAlignment="1" applyProtection="1">
      <alignment vertical="top" wrapText="1"/>
    </xf>
    <xf numFmtId="0" fontId="16" fillId="0" borderId="8" xfId="0" applyFont="1" applyBorder="1" applyProtection="1"/>
    <xf numFmtId="2" fontId="11" fillId="6" borderId="27" xfId="0" applyNumberFormat="1" applyFont="1" applyFill="1" applyBorder="1" applyAlignment="1" applyProtection="1">
      <alignment horizontal="right" shrinkToFit="1"/>
    </xf>
    <xf numFmtId="2" fontId="11" fillId="6" borderId="15" xfId="0" applyNumberFormat="1" applyFont="1" applyFill="1" applyBorder="1" applyAlignment="1" applyProtection="1">
      <alignment horizontal="left" shrinkToFit="1"/>
    </xf>
    <xf numFmtId="0" fontId="17" fillId="0" borderId="39" xfId="0" applyFont="1" applyFill="1" applyBorder="1" applyAlignment="1" applyProtection="1">
      <alignment horizontal="left" vertical="top" wrapText="1"/>
    </xf>
    <xf numFmtId="0" fontId="17" fillId="0" borderId="40" xfId="0" applyFont="1" applyFill="1" applyBorder="1" applyAlignment="1" applyProtection="1">
      <alignment horizontal="left" vertical="top" wrapText="1"/>
    </xf>
    <xf numFmtId="0" fontId="16" fillId="3" borderId="9" xfId="0" applyFont="1" applyFill="1" applyBorder="1" applyAlignment="1" applyProtection="1">
      <alignment horizontal="left" vertical="center"/>
    </xf>
    <xf numFmtId="0" fontId="4" fillId="0" borderId="19" xfId="0" applyFont="1" applyBorder="1" applyAlignment="1" applyProtection="1">
      <alignment horizontal="center"/>
    </xf>
    <xf numFmtId="0" fontId="8" fillId="8" borderId="35" xfId="0" applyFont="1" applyFill="1" applyBorder="1" applyAlignment="1" applyProtection="1">
      <alignment horizontal="center"/>
      <protection locked="0"/>
    </xf>
    <xf numFmtId="0" fontId="15" fillId="3" borderId="35" xfId="0" applyFont="1" applyFill="1" applyBorder="1" applyAlignment="1" applyProtection="1">
      <alignment horizontal="right"/>
    </xf>
    <xf numFmtId="0" fontId="25" fillId="0" borderId="0" xfId="0" applyFont="1" applyProtection="1"/>
    <xf numFmtId="0" fontId="17" fillId="4" borderId="14" xfId="0" applyNumberFormat="1" applyFont="1" applyFill="1" applyBorder="1" applyAlignment="1" applyProtection="1">
      <alignment shrinkToFit="1"/>
      <protection locked="0"/>
    </xf>
    <xf numFmtId="0" fontId="4" fillId="0" borderId="19" xfId="0" applyFont="1" applyBorder="1" applyAlignment="1" applyProtection="1">
      <alignment horizontal="center"/>
    </xf>
    <xf numFmtId="0" fontId="17" fillId="0" borderId="0" xfId="0" applyFont="1" applyAlignment="1" applyProtection="1">
      <alignment horizontal="right"/>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17" fillId="0" borderId="15" xfId="0" applyNumberFormat="1" applyFont="1" applyFill="1" applyBorder="1" applyAlignment="1" applyProtection="1">
      <alignment shrinkToFit="1"/>
    </xf>
    <xf numFmtId="0" fontId="17" fillId="0" borderId="14" xfId="0" applyNumberFormat="1" applyFont="1" applyFill="1" applyBorder="1" applyAlignment="1" applyProtection="1">
      <alignment shrinkToFit="1"/>
    </xf>
    <xf numFmtId="0" fontId="0" fillId="0" borderId="0" xfId="0" applyProtection="1"/>
    <xf numFmtId="0" fontId="0" fillId="0" borderId="15" xfId="0" applyBorder="1" applyProtection="1"/>
    <xf numFmtId="0" fontId="7" fillId="0" borderId="0" xfId="0" applyFont="1" applyProtection="1"/>
    <xf numFmtId="0" fontId="0" fillId="0" borderId="0" xfId="0" applyAlignment="1" applyProtection="1">
      <alignment horizontal="center"/>
    </xf>
    <xf numFmtId="0" fontId="0" fillId="0" borderId="27" xfId="0" applyBorder="1" applyProtection="1"/>
    <xf numFmtId="0" fontId="0" fillId="0" borderId="0" xfId="0" applyBorder="1" applyAlignment="1" applyProtection="1">
      <alignment horizontal="center"/>
    </xf>
    <xf numFmtId="0" fontId="7" fillId="0" borderId="15" xfId="0" applyFont="1" applyBorder="1" applyProtection="1"/>
    <xf numFmtId="2" fontId="7" fillId="0" borderId="0" xfId="0" applyNumberFormat="1" applyFont="1" applyFill="1" applyAlignment="1" applyProtection="1">
      <alignment horizontal="right" shrinkToFit="1"/>
    </xf>
    <xf numFmtId="2" fontId="7" fillId="0" borderId="27" xfId="0" applyNumberFormat="1" applyFont="1" applyFill="1" applyBorder="1" applyAlignment="1" applyProtection="1">
      <alignment horizontal="right" shrinkToFit="1"/>
    </xf>
    <xf numFmtId="2" fontId="7" fillId="0" borderId="15" xfId="0" applyNumberFormat="1" applyFont="1" applyFill="1" applyBorder="1" applyAlignment="1" applyProtection="1">
      <alignment horizontal="right" shrinkToFit="1"/>
    </xf>
    <xf numFmtId="178" fontId="7" fillId="0" borderId="15" xfId="0" applyNumberFormat="1" applyFont="1" applyFill="1" applyBorder="1" applyAlignment="1" applyProtection="1">
      <alignment horizontal="right" shrinkToFit="1"/>
    </xf>
    <xf numFmtId="2" fontId="11" fillId="6" borderId="7" xfId="0" applyNumberFormat="1" applyFont="1" applyFill="1" applyBorder="1" applyAlignment="1" applyProtection="1">
      <alignment horizontal="right" shrinkToFit="1"/>
    </xf>
    <xf numFmtId="2" fontId="11" fillId="0" borderId="7" xfId="0" applyNumberFormat="1" applyFont="1" applyBorder="1" applyAlignment="1" applyProtection="1">
      <alignment horizontal="center" shrinkToFit="1"/>
    </xf>
    <xf numFmtId="2" fontId="11" fillId="6" borderId="7" xfId="0" applyNumberFormat="1" applyFont="1" applyFill="1" applyBorder="1" applyAlignment="1" applyProtection="1">
      <alignment horizontal="left" shrinkToFit="1"/>
    </xf>
    <xf numFmtId="2" fontId="11" fillId="6" borderId="31" xfId="0" applyNumberFormat="1" applyFont="1" applyFill="1" applyBorder="1" applyAlignment="1" applyProtection="1">
      <alignment horizontal="right" shrinkToFit="1"/>
    </xf>
    <xf numFmtId="2" fontId="11" fillId="6" borderId="25" xfId="0" applyNumberFormat="1" applyFont="1" applyFill="1" applyBorder="1" applyAlignment="1" applyProtection="1">
      <alignment horizontal="left" shrinkToFit="1"/>
    </xf>
    <xf numFmtId="2" fontId="11" fillId="6" borderId="30" xfId="0" applyNumberFormat="1" applyFont="1" applyFill="1" applyBorder="1" applyAlignment="1" applyProtection="1">
      <alignment horizontal="right" shrinkToFit="1"/>
    </xf>
    <xf numFmtId="1" fontId="11" fillId="6" borderId="30" xfId="0" applyNumberFormat="1" applyFont="1" applyFill="1" applyBorder="1" applyAlignment="1" applyProtection="1">
      <alignment horizontal="right" shrinkToFit="1"/>
    </xf>
    <xf numFmtId="0" fontId="11" fillId="0" borderId="7" xfId="0" applyFont="1" applyBorder="1" applyAlignment="1" applyProtection="1">
      <alignment horizontal="center" shrinkToFit="1"/>
    </xf>
    <xf numFmtId="0" fontId="11" fillId="0" borderId="0" xfId="0" applyFont="1" applyProtection="1"/>
    <xf numFmtId="0" fontId="11" fillId="0" borderId="0" xfId="0" applyFont="1" applyAlignment="1" applyProtection="1">
      <alignment horizontal="center"/>
    </xf>
    <xf numFmtId="0" fontId="12" fillId="0" borderId="0" xfId="0" applyFont="1" applyAlignment="1" applyProtection="1"/>
    <xf numFmtId="0" fontId="11" fillId="0" borderId="27" xfId="0" applyFont="1" applyBorder="1" applyProtection="1"/>
    <xf numFmtId="0" fontId="11" fillId="0" borderId="0" xfId="0" applyFont="1" applyBorder="1" applyAlignment="1" applyProtection="1">
      <alignment horizontal="center"/>
    </xf>
    <xf numFmtId="0" fontId="11" fillId="0" borderId="15" xfId="0" applyFont="1" applyBorder="1" applyAlignment="1" applyProtection="1">
      <alignment horizontal="left"/>
    </xf>
    <xf numFmtId="0" fontId="11" fillId="0" borderId="14" xfId="0" applyFont="1" applyBorder="1" applyProtection="1"/>
    <xf numFmtId="0" fontId="7" fillId="0" borderId="0" xfId="0" applyFont="1" applyAlignment="1" applyProtection="1">
      <alignment horizontal="right"/>
    </xf>
    <xf numFmtId="0" fontId="11" fillId="0" borderId="5" xfId="0" applyFont="1" applyBorder="1" applyAlignment="1" applyProtection="1">
      <alignment horizontal="left"/>
    </xf>
    <xf numFmtId="2" fontId="7" fillId="0" borderId="0" xfId="0" applyNumberFormat="1" applyFont="1" applyAlignment="1" applyProtection="1">
      <alignment horizontal="right" shrinkToFit="1"/>
    </xf>
    <xf numFmtId="2" fontId="12" fillId="0" borderId="0" xfId="0" applyNumberFormat="1" applyFont="1" applyAlignment="1" applyProtection="1">
      <alignment shrinkToFit="1"/>
    </xf>
    <xf numFmtId="2" fontId="7" fillId="0" borderId="14" xfId="0" applyNumberFormat="1" applyFont="1" applyBorder="1" applyAlignment="1" applyProtection="1">
      <alignment horizontal="right" shrinkToFit="1"/>
    </xf>
    <xf numFmtId="2" fontId="7" fillId="0" borderId="27" xfId="0" applyNumberFormat="1" applyFont="1" applyBorder="1" applyAlignment="1" applyProtection="1">
      <alignment horizontal="right" shrinkToFit="1"/>
    </xf>
    <xf numFmtId="1" fontId="11" fillId="0" borderId="7" xfId="0" applyNumberFormat="1" applyFont="1" applyBorder="1" applyAlignment="1" applyProtection="1">
      <alignment horizontal="center" shrinkToFit="1"/>
    </xf>
    <xf numFmtId="1" fontId="11" fillId="6" borderId="8" xfId="0" applyNumberFormat="1" applyFont="1" applyFill="1" applyBorder="1" applyAlignment="1" applyProtection="1">
      <alignment horizontal="left" shrinkToFit="1"/>
    </xf>
    <xf numFmtId="2" fontId="11" fillId="0" borderId="0"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xf>
    <xf numFmtId="2" fontId="11" fillId="0" borderId="0" xfId="0" applyNumberFormat="1" applyFont="1" applyFill="1" applyBorder="1" applyAlignment="1" applyProtection="1">
      <alignment horizontal="left"/>
    </xf>
    <xf numFmtId="2" fontId="11" fillId="0" borderId="27" xfId="0" applyNumberFormat="1" applyFont="1" applyFill="1" applyBorder="1" applyAlignment="1" applyProtection="1">
      <alignment horizontal="right"/>
    </xf>
    <xf numFmtId="2" fontId="11" fillId="0" borderId="15" xfId="0" applyNumberFormat="1" applyFont="1" applyFill="1" applyBorder="1" applyAlignment="1" applyProtection="1">
      <alignment horizontal="left"/>
    </xf>
    <xf numFmtId="2" fontId="11" fillId="0" borderId="14" xfId="0" applyNumberFormat="1" applyFont="1" applyFill="1" applyBorder="1" applyAlignment="1" applyProtection="1">
      <alignment horizontal="right"/>
    </xf>
    <xf numFmtId="2" fontId="7" fillId="0" borderId="0" xfId="0" applyNumberFormat="1" applyFont="1" applyFill="1" applyAlignment="1" applyProtection="1">
      <alignment shrinkToFit="1"/>
    </xf>
    <xf numFmtId="2" fontId="7" fillId="0" borderId="15" xfId="0" applyNumberFormat="1" applyFont="1" applyBorder="1" applyAlignment="1" applyProtection="1">
      <alignment horizontal="left" shrinkToFit="1"/>
    </xf>
    <xf numFmtId="2" fontId="7" fillId="0" borderId="15" xfId="0" applyNumberFormat="1" applyFont="1" applyBorder="1" applyAlignment="1" applyProtection="1">
      <alignment horizontal="right" shrinkToFit="1"/>
    </xf>
    <xf numFmtId="2" fontId="11" fillId="6" borderId="0" xfId="0" applyNumberFormat="1" applyFont="1" applyFill="1" applyBorder="1" applyAlignment="1" applyProtection="1">
      <alignment horizontal="right" shrinkToFit="1"/>
    </xf>
    <xf numFmtId="2" fontId="11" fillId="6" borderId="0" xfId="0" applyNumberFormat="1" applyFont="1" applyFill="1" applyBorder="1" applyAlignment="1" applyProtection="1">
      <alignment horizontal="left" shrinkToFit="1"/>
    </xf>
    <xf numFmtId="2" fontId="11" fillId="6" borderId="14" xfId="0" applyNumberFormat="1" applyFont="1" applyFill="1" applyBorder="1" applyAlignment="1" applyProtection="1">
      <alignment horizontal="right" shrinkToFit="1"/>
    </xf>
    <xf numFmtId="9" fontId="15" fillId="6" borderId="0" xfId="0" applyNumberFormat="1" applyFont="1" applyFill="1" applyBorder="1" applyAlignment="1" applyProtection="1">
      <alignment shrinkToFit="1"/>
    </xf>
    <xf numFmtId="9" fontId="15" fillId="6" borderId="14" xfId="0" applyNumberFormat="1" applyFont="1" applyFill="1" applyBorder="1" applyAlignment="1" applyProtection="1">
      <alignment shrinkToFit="1"/>
    </xf>
    <xf numFmtId="2" fontId="15" fillId="0" borderId="14" xfId="0" applyNumberFormat="1" applyFont="1" applyBorder="1" applyAlignment="1" applyProtection="1">
      <alignment horizontal="right" shrinkToFit="1"/>
    </xf>
    <xf numFmtId="2" fontId="15" fillId="6" borderId="0" xfId="0" applyNumberFormat="1" applyFont="1" applyFill="1" applyAlignment="1" applyProtection="1">
      <alignment horizontal="center" shrinkToFit="1"/>
    </xf>
    <xf numFmtId="2" fontId="15" fillId="6" borderId="0" xfId="0" applyNumberFormat="1" applyFont="1" applyFill="1" applyBorder="1" applyAlignment="1" applyProtection="1">
      <alignment horizontal="center" shrinkToFit="1"/>
    </xf>
    <xf numFmtId="0" fontId="15" fillId="0" borderId="14" xfId="0" applyFont="1" applyBorder="1" applyAlignment="1" applyProtection="1">
      <alignment horizontal="right" shrinkToFit="1"/>
    </xf>
    <xf numFmtId="0" fontId="15" fillId="0" borderId="5" xfId="0" applyFont="1" applyBorder="1" applyAlignment="1" applyProtection="1">
      <alignment horizontal="right" shrinkToFit="1"/>
    </xf>
    <xf numFmtId="1" fontId="15" fillId="0" borderId="14" xfId="0" applyNumberFormat="1" applyFont="1" applyBorder="1" applyAlignment="1" applyProtection="1">
      <alignment horizontal="right" shrinkToFit="1"/>
    </xf>
    <xf numFmtId="1" fontId="15" fillId="6" borderId="0" xfId="0" applyNumberFormat="1" applyFont="1" applyFill="1" applyBorder="1" applyAlignment="1" applyProtection="1">
      <alignment horizontal="center" shrinkToFit="1"/>
    </xf>
    <xf numFmtId="1" fontId="15" fillId="0" borderId="5" xfId="0" applyNumberFormat="1" applyFont="1" applyBorder="1" applyAlignment="1" applyProtection="1">
      <alignment horizontal="left" shrinkToFit="1"/>
    </xf>
    <xf numFmtId="2" fontId="15" fillId="0" borderId="0" xfId="0" applyNumberFormat="1" applyFont="1" applyAlignment="1" applyProtection="1">
      <alignment horizontal="right" shrinkToFit="1"/>
    </xf>
    <xf numFmtId="2" fontId="15" fillId="0" borderId="27" xfId="0" applyNumberFormat="1" applyFont="1" applyBorder="1" applyAlignment="1" applyProtection="1">
      <alignment horizontal="right" shrinkToFit="1"/>
    </xf>
    <xf numFmtId="2" fontId="19" fillId="0" borderId="0" xfId="0" applyNumberFormat="1" applyFont="1" applyAlignment="1" applyProtection="1">
      <alignment horizontal="right" shrinkToFit="1"/>
    </xf>
    <xf numFmtId="2" fontId="11" fillId="6" borderId="27" xfId="0" applyNumberFormat="1" applyFont="1" applyFill="1" applyBorder="1" applyAlignment="1" applyProtection="1">
      <alignment horizontal="right" shrinkToFit="1"/>
    </xf>
    <xf numFmtId="2" fontId="11" fillId="6" borderId="15" xfId="0" applyNumberFormat="1" applyFont="1" applyFill="1" applyBorder="1" applyAlignment="1" applyProtection="1">
      <alignment horizontal="left" shrinkToFit="1"/>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31" fillId="0" borderId="0" xfId="0" applyFont="1" applyAlignment="1" applyProtection="1">
      <alignment horizontal="centerContinuous"/>
    </xf>
    <xf numFmtId="0" fontId="31" fillId="0" borderId="0" xfId="0" applyFont="1" applyBorder="1" applyAlignment="1" applyProtection="1">
      <alignment horizontal="centerContinuous" vertical="center"/>
    </xf>
    <xf numFmtId="0" fontId="32" fillId="0" borderId="0" xfId="0" applyFont="1" applyProtection="1"/>
    <xf numFmtId="0" fontId="31" fillId="0" borderId="0" xfId="0" applyFont="1" applyBorder="1" applyProtection="1"/>
    <xf numFmtId="0" fontId="33" fillId="0" borderId="0" xfId="0" applyFont="1" applyAlignment="1" applyProtection="1">
      <alignment horizontal="right"/>
    </xf>
    <xf numFmtId="0" fontId="31" fillId="0" borderId="4" xfId="0" applyFont="1" applyBorder="1" applyAlignment="1" applyProtection="1">
      <alignment horizontal="left"/>
    </xf>
    <xf numFmtId="0" fontId="27" fillId="0" borderId="0" xfId="0" applyFont="1" applyBorder="1" applyAlignment="1" applyProtection="1">
      <alignment horizontal="right"/>
    </xf>
    <xf numFmtId="0" fontId="27" fillId="0" borderId="0" xfId="0" applyFont="1" applyProtection="1"/>
    <xf numFmtId="0" fontId="27" fillId="0" borderId="0" xfId="0" applyFont="1" applyAlignment="1" applyProtection="1">
      <alignment horizontal="right"/>
    </xf>
    <xf numFmtId="0" fontId="35" fillId="0" borderId="17" xfId="0" applyFont="1" applyBorder="1" applyAlignment="1" applyProtection="1">
      <alignment horizontal="right"/>
    </xf>
    <xf numFmtId="0" fontId="27" fillId="0" borderId="0" xfId="0" applyFont="1" applyFill="1" applyBorder="1" applyProtection="1"/>
    <xf numFmtId="0" fontId="36" fillId="3" borderId="35" xfId="0" applyFont="1" applyFill="1" applyBorder="1" applyAlignment="1" applyProtection="1">
      <alignment horizontal="left"/>
    </xf>
    <xf numFmtId="0" fontId="33" fillId="0" borderId="0" xfId="0" applyFont="1" applyBorder="1" applyAlignment="1" applyProtection="1">
      <alignment horizontal="right"/>
    </xf>
    <xf numFmtId="0" fontId="31" fillId="0" borderId="0" xfId="0" applyFont="1" applyFill="1" applyBorder="1" applyAlignment="1" applyProtection="1">
      <alignment horizontal="right"/>
    </xf>
    <xf numFmtId="0" fontId="41" fillId="2" borderId="4" xfId="0" applyFont="1" applyFill="1" applyBorder="1" applyAlignment="1" applyProtection="1">
      <alignment horizontal="left" vertical="center" indent="1"/>
    </xf>
    <xf numFmtId="0" fontId="31" fillId="0" borderId="0" xfId="0" applyFont="1" applyFill="1" applyBorder="1" applyAlignment="1" applyProtection="1">
      <alignment horizontal="left"/>
    </xf>
    <xf numFmtId="0" fontId="16" fillId="0" borderId="0" xfId="0" applyFont="1" applyFill="1" applyAlignment="1" applyProtection="1">
      <alignment wrapText="1"/>
    </xf>
    <xf numFmtId="0" fontId="42" fillId="0" borderId="0" xfId="0" applyFont="1" applyBorder="1" applyProtection="1"/>
    <xf numFmtId="0" fontId="27" fillId="0" borderId="0" xfId="0" applyFont="1" applyBorder="1" applyProtection="1"/>
    <xf numFmtId="0" fontId="16" fillId="0" borderId="4" xfId="0" applyFont="1" applyFill="1" applyBorder="1" applyProtection="1"/>
    <xf numFmtId="0" fontId="16" fillId="0" borderId="0" xfId="0" applyFont="1" applyFill="1" applyProtection="1"/>
    <xf numFmtId="0" fontId="14" fillId="7" borderId="2" xfId="1" applyFont="1" applyFill="1" applyBorder="1" applyAlignment="1" applyProtection="1">
      <alignment horizontal="left"/>
    </xf>
    <xf numFmtId="0" fontId="28" fillId="0" borderId="0" xfId="0" applyFont="1" applyAlignment="1" applyProtection="1">
      <alignment horizontal="center" vertical="top"/>
    </xf>
    <xf numFmtId="0" fontId="30" fillId="0" borderId="0" xfId="0" applyFont="1" applyAlignment="1" applyProtection="1">
      <alignment horizontal="center" vertical="top"/>
    </xf>
    <xf numFmtId="0" fontId="17" fillId="0" borderId="30" xfId="0" applyFont="1" applyBorder="1" applyAlignment="1" applyProtection="1">
      <alignment horizontal="center" wrapText="1"/>
    </xf>
    <xf numFmtId="0" fontId="17" fillId="0" borderId="7" xfId="0" applyFont="1" applyBorder="1" applyAlignment="1" applyProtection="1">
      <alignment horizontal="center" wrapText="1"/>
    </xf>
    <xf numFmtId="0" fontId="17" fillId="0" borderId="31" xfId="0" applyFont="1" applyBorder="1" applyAlignment="1" applyProtection="1">
      <alignment horizontal="center" wrapText="1"/>
    </xf>
    <xf numFmtId="0" fontId="17" fillId="0" borderId="25" xfId="0" applyFont="1" applyBorder="1" applyAlignment="1" applyProtection="1">
      <alignment horizontal="center" wrapText="1"/>
    </xf>
    <xf numFmtId="0" fontId="11" fillId="0" borderId="14" xfId="0" applyFont="1" applyFill="1" applyBorder="1" applyAlignment="1" applyProtection="1">
      <alignment horizontal="center" vertical="top"/>
    </xf>
    <xf numFmtId="0" fontId="11" fillId="0" borderId="0" xfId="0" applyFont="1" applyFill="1" applyBorder="1" applyAlignment="1" applyProtection="1">
      <alignment horizontal="center" vertical="top"/>
    </xf>
    <xf numFmtId="0" fontId="11" fillId="0" borderId="5" xfId="0" applyFont="1" applyFill="1" applyBorder="1" applyAlignment="1" applyProtection="1">
      <alignment horizontal="center" vertical="top"/>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31" fillId="0" borderId="19" xfId="0" applyFont="1" applyBorder="1" applyAlignment="1" applyProtection="1">
      <alignment horizontal="center"/>
    </xf>
    <xf numFmtId="0" fontId="4" fillId="0" borderId="19" xfId="0" applyFont="1" applyBorder="1" applyAlignment="1" applyProtection="1">
      <alignment horizontal="center"/>
    </xf>
    <xf numFmtId="1" fontId="17" fillId="8" borderId="16" xfId="0" applyNumberFormat="1" applyFont="1" applyFill="1" applyBorder="1" applyAlignment="1" applyProtection="1">
      <alignment horizontal="center"/>
      <protection locked="0"/>
    </xf>
    <xf numFmtId="0" fontId="4" fillId="11" borderId="0" xfId="0" applyFont="1" applyFill="1" applyBorder="1" applyAlignment="1" applyProtection="1">
      <alignment horizontal="left"/>
      <protection locked="0"/>
    </xf>
    <xf numFmtId="0" fontId="15" fillId="11" borderId="0" xfId="0" applyFont="1" applyFill="1" applyBorder="1" applyAlignment="1" applyProtection="1">
      <alignment horizontal="left" vertical="top" wrapText="1"/>
      <protection locked="0"/>
    </xf>
    <xf numFmtId="0" fontId="33" fillId="0" borderId="27" xfId="0" applyFont="1" applyBorder="1" applyAlignment="1" applyProtection="1">
      <alignment horizontal="center"/>
    </xf>
    <xf numFmtId="0" fontId="17" fillId="0" borderId="0" xfId="0" applyFont="1" applyBorder="1" applyAlignment="1" applyProtection="1">
      <alignment horizontal="center"/>
    </xf>
    <xf numFmtId="0" fontId="17" fillId="0" borderId="15" xfId="0" applyFont="1" applyBorder="1" applyAlignment="1" applyProtection="1">
      <alignment horizontal="center"/>
    </xf>
    <xf numFmtId="0" fontId="17" fillId="0" borderId="0" xfId="0" applyFont="1" applyBorder="1" applyAlignment="1" applyProtection="1">
      <alignment horizontal="center" wrapText="1"/>
    </xf>
    <xf numFmtId="0" fontId="33" fillId="0" borderId="27" xfId="0" applyFont="1" applyFill="1" applyBorder="1" applyAlignment="1" applyProtection="1">
      <alignment horizontal="center" wrapText="1"/>
    </xf>
    <xf numFmtId="0" fontId="17" fillId="0" borderId="0" xfId="0" applyFont="1" applyFill="1" applyBorder="1" applyAlignment="1" applyProtection="1">
      <alignment horizontal="center" wrapText="1"/>
    </xf>
    <xf numFmtId="0" fontId="17" fillId="0" borderId="15" xfId="0" applyFont="1" applyFill="1" applyBorder="1" applyAlignment="1" applyProtection="1">
      <alignment horizontal="center" wrapText="1"/>
    </xf>
    <xf numFmtId="0" fontId="17" fillId="0" borderId="6" xfId="0" applyFont="1" applyBorder="1" applyAlignment="1" applyProtection="1">
      <alignment horizontal="center" wrapText="1"/>
    </xf>
    <xf numFmtId="0" fontId="27" fillId="6" borderId="4" xfId="0" applyFont="1" applyFill="1" applyBorder="1" applyAlignment="1" applyProtection="1">
      <alignment horizontal="left" vertical="top" wrapText="1"/>
      <protection hidden="1"/>
    </xf>
    <xf numFmtId="0" fontId="27" fillId="6" borderId="0" xfId="0" applyFont="1" applyFill="1" applyBorder="1" applyAlignment="1" applyProtection="1">
      <alignment horizontal="left" vertical="top" wrapText="1"/>
      <protection hidden="1"/>
    </xf>
    <xf numFmtId="0" fontId="27" fillId="6" borderId="5" xfId="0" applyFont="1" applyFill="1" applyBorder="1" applyAlignment="1" applyProtection="1">
      <alignment horizontal="left" vertical="top" wrapText="1"/>
      <protection hidden="1"/>
    </xf>
    <xf numFmtId="0" fontId="16" fillId="3" borderId="13" xfId="0" applyFont="1" applyFill="1" applyBorder="1" applyAlignment="1" applyProtection="1">
      <alignment horizontal="center" vertical="center" textRotation="180"/>
    </xf>
    <xf numFmtId="0" fontId="33" fillId="0" borderId="36" xfId="0" applyFont="1" applyBorder="1" applyAlignment="1" applyProtection="1">
      <alignment horizontal="center"/>
    </xf>
    <xf numFmtId="0" fontId="17" fillId="0" borderId="36" xfId="0" applyFont="1" applyBorder="1" applyAlignment="1" applyProtection="1">
      <alignment horizontal="center"/>
    </xf>
    <xf numFmtId="0" fontId="17" fillId="0" borderId="37" xfId="0" applyFont="1" applyBorder="1" applyAlignment="1" applyProtection="1">
      <alignment horizontal="center"/>
    </xf>
    <xf numFmtId="0" fontId="27" fillId="0" borderId="38" xfId="0" applyFont="1" applyBorder="1" applyAlignment="1" applyProtection="1">
      <alignment horizontal="center"/>
    </xf>
    <xf numFmtId="0" fontId="15" fillId="0" borderId="36" xfId="0" applyFont="1" applyBorder="1" applyAlignment="1" applyProtection="1">
      <alignment horizontal="center"/>
    </xf>
    <xf numFmtId="0" fontId="15" fillId="0" borderId="37" xfId="0" applyFont="1" applyBorder="1" applyAlignment="1" applyProtection="1">
      <alignment horizontal="center"/>
    </xf>
    <xf numFmtId="0" fontId="15" fillId="0" borderId="20" xfId="0" applyFont="1" applyBorder="1" applyAlignment="1" applyProtection="1">
      <alignment horizontal="center" wrapText="1"/>
    </xf>
    <xf numFmtId="0" fontId="15" fillId="0" borderId="19" xfId="0" applyFont="1" applyBorder="1" applyAlignment="1" applyProtection="1">
      <alignment horizontal="center" wrapText="1"/>
    </xf>
    <xf numFmtId="0" fontId="15" fillId="0" borderId="26" xfId="0" applyFont="1" applyBorder="1" applyAlignment="1" applyProtection="1">
      <alignment horizontal="center" wrapText="1"/>
    </xf>
    <xf numFmtId="0" fontId="15" fillId="0" borderId="14" xfId="0" applyFont="1" applyBorder="1" applyAlignment="1" applyProtection="1">
      <alignment horizontal="center" wrapText="1"/>
    </xf>
    <xf numFmtId="0" fontId="15" fillId="0" borderId="0" xfId="0" applyFont="1" applyBorder="1" applyAlignment="1" applyProtection="1">
      <alignment horizontal="center" wrapText="1"/>
    </xf>
    <xf numFmtId="0" fontId="15" fillId="0" borderId="5" xfId="0" applyFont="1" applyBorder="1" applyAlignment="1" applyProtection="1">
      <alignment horizontal="center" wrapText="1"/>
    </xf>
    <xf numFmtId="0" fontId="15" fillId="0" borderId="30" xfId="0" applyFont="1" applyBorder="1" applyAlignment="1" applyProtection="1">
      <alignment horizontal="center" wrapText="1"/>
    </xf>
    <xf numFmtId="0" fontId="15" fillId="0" borderId="7" xfId="0" applyFont="1" applyBorder="1" applyAlignment="1" applyProtection="1">
      <alignment horizontal="center" wrapText="1"/>
    </xf>
    <xf numFmtId="0" fontId="15" fillId="0" borderId="8" xfId="0" applyFont="1" applyBorder="1" applyAlignment="1" applyProtection="1">
      <alignment horizontal="center" wrapText="1"/>
    </xf>
    <xf numFmtId="0" fontId="33" fillId="0" borderId="4" xfId="0" applyFont="1" applyBorder="1" applyAlignment="1" applyProtection="1">
      <alignment horizontal="center"/>
    </xf>
    <xf numFmtId="0" fontId="33" fillId="0" borderId="0" xfId="0" applyFont="1" applyFill="1" applyAlignment="1" applyProtection="1">
      <alignment horizontal="right"/>
    </xf>
    <xf numFmtId="0" fontId="17" fillId="0" borderId="0" xfId="0" applyFont="1" applyFill="1" applyAlignment="1" applyProtection="1">
      <alignment horizontal="right"/>
    </xf>
    <xf numFmtId="0" fontId="17" fillId="0" borderId="0" xfId="0" applyFont="1" applyAlignment="1" applyProtection="1">
      <alignment horizontal="right"/>
    </xf>
    <xf numFmtId="0" fontId="5" fillId="3" borderId="12" xfId="0" applyFont="1" applyFill="1" applyBorder="1" applyAlignment="1" applyProtection="1">
      <alignment horizontal="center" vertical="center" textRotation="180"/>
    </xf>
    <xf numFmtId="0" fontId="5" fillId="3" borderId="13" xfId="0" applyFont="1" applyFill="1" applyBorder="1" applyAlignment="1" applyProtection="1">
      <alignment horizontal="center" vertical="center" textRotation="180"/>
    </xf>
    <xf numFmtId="0" fontId="5" fillId="3" borderId="33" xfId="0" applyFont="1" applyFill="1" applyBorder="1" applyAlignment="1" applyProtection="1">
      <alignment horizontal="center" vertical="center" textRotation="180"/>
    </xf>
    <xf numFmtId="0" fontId="16" fillId="11" borderId="0" xfId="0" applyFont="1" applyFill="1" applyAlignment="1" applyProtection="1">
      <protection locked="0"/>
    </xf>
    <xf numFmtId="0" fontId="0" fillId="11" borderId="0" xfId="0" applyFill="1" applyAlignment="1" applyProtection="1">
      <protection locked="0"/>
    </xf>
    <xf numFmtId="0" fontId="17" fillId="11" borderId="0" xfId="0" applyFont="1" applyFill="1" applyBorder="1" applyAlignment="1" applyProtection="1">
      <alignment horizontal="center" vertical="center" wrapText="1"/>
      <protection locked="0"/>
    </xf>
    <xf numFmtId="0" fontId="17" fillId="11" borderId="16"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textRotation="180"/>
    </xf>
    <xf numFmtId="0" fontId="31" fillId="0" borderId="0" xfId="0" applyFont="1" applyBorder="1" applyAlignment="1" applyProtection="1">
      <alignment horizontal="center"/>
    </xf>
    <xf numFmtId="0" fontId="4" fillId="0" borderId="0" xfId="0" applyFont="1" applyBorder="1" applyAlignment="1" applyProtection="1">
      <alignment horizontal="center"/>
    </xf>
    <xf numFmtId="0" fontId="4" fillId="3" borderId="18" xfId="0" applyFont="1" applyFill="1" applyBorder="1" applyAlignment="1" applyProtection="1">
      <alignment horizontal="center" vertical="center" textRotation="180"/>
    </xf>
    <xf numFmtId="0" fontId="5" fillId="3" borderId="18" xfId="0" applyFont="1" applyFill="1" applyBorder="1" applyAlignment="1" applyProtection="1">
      <alignment horizontal="center" vertical="center" textRotation="180"/>
    </xf>
    <xf numFmtId="0" fontId="27" fillId="3" borderId="10"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7" fillId="4" borderId="9" xfId="0" applyFont="1" applyFill="1" applyBorder="1" applyAlignment="1" applyProtection="1">
      <alignment horizontal="left" vertical="center" wrapText="1"/>
      <protection locked="0"/>
    </xf>
    <xf numFmtId="0" fontId="15" fillId="4" borderId="11"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center" vertical="center" wrapText="1"/>
    </xf>
    <xf numFmtId="0" fontId="16" fillId="0" borderId="0" xfId="0" applyFont="1" applyFill="1" applyAlignment="1" applyProtection="1">
      <alignment wrapText="1"/>
    </xf>
    <xf numFmtId="1" fontId="11" fillId="0" borderId="20" xfId="0" applyNumberFormat="1" applyFont="1" applyFill="1" applyBorder="1" applyAlignment="1" applyProtection="1">
      <alignment horizontal="center" vertical="center" wrapText="1"/>
    </xf>
    <xf numFmtId="1" fontId="11" fillId="0" borderId="19" xfId="0" applyNumberFormat="1" applyFont="1" applyFill="1" applyBorder="1" applyAlignment="1" applyProtection="1">
      <alignment horizontal="center" vertical="center" wrapText="1"/>
    </xf>
    <xf numFmtId="1" fontId="11" fillId="0" borderId="26"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1" fontId="11" fillId="0" borderId="0" xfId="0" applyNumberFormat="1" applyFont="1" applyFill="1" applyBorder="1" applyAlignment="1" applyProtection="1">
      <alignment horizontal="center" vertical="center" wrapText="1"/>
    </xf>
    <xf numFmtId="1" fontId="11" fillId="0" borderId="5" xfId="0" applyNumberFormat="1" applyFont="1" applyFill="1" applyBorder="1" applyAlignment="1" applyProtection="1">
      <alignment horizontal="center" vertical="center" wrapText="1"/>
    </xf>
    <xf numFmtId="0" fontId="33" fillId="9" borderId="4" xfId="0" applyFont="1" applyFill="1" applyBorder="1" applyAlignment="1" applyProtection="1">
      <alignment horizontal="left" vertical="top" wrapText="1"/>
    </xf>
    <xf numFmtId="0" fontId="33" fillId="9" borderId="0" xfId="0" applyFont="1" applyFill="1" applyBorder="1" applyAlignment="1" applyProtection="1">
      <alignment horizontal="left" vertical="top" wrapText="1"/>
    </xf>
    <xf numFmtId="0" fontId="33" fillId="9" borderId="5" xfId="0" applyFont="1" applyFill="1" applyBorder="1" applyAlignment="1" applyProtection="1">
      <alignment horizontal="left" vertical="top" wrapText="1"/>
    </xf>
    <xf numFmtId="0" fontId="17" fillId="10" borderId="4" xfId="0" applyFont="1" applyFill="1" applyBorder="1" applyAlignment="1" applyProtection="1">
      <alignment horizontal="left" vertical="top" wrapText="1"/>
    </xf>
    <xf numFmtId="0" fontId="17" fillId="10" borderId="0" xfId="0" applyFont="1" applyFill="1" applyBorder="1" applyAlignment="1" applyProtection="1">
      <alignment horizontal="left" vertical="top" wrapText="1"/>
    </xf>
    <xf numFmtId="0" fontId="17" fillId="10" borderId="5" xfId="0" applyFont="1" applyFill="1" applyBorder="1" applyAlignment="1" applyProtection="1">
      <alignment horizontal="left" vertical="top" wrapText="1"/>
    </xf>
    <xf numFmtId="0" fontId="31" fillId="0" borderId="0" xfId="0" applyFont="1" applyAlignment="1" applyProtection="1">
      <alignment horizontal="center"/>
    </xf>
    <xf numFmtId="0" fontId="4" fillId="0" borderId="0" xfId="0" applyFont="1" applyAlignment="1" applyProtection="1">
      <alignment horizontal="center"/>
    </xf>
    <xf numFmtId="0" fontId="27" fillId="4" borderId="4" xfId="0" applyFont="1" applyFill="1" applyBorder="1" applyAlignment="1" applyProtection="1">
      <alignment horizontal="left" vertical="top" wrapText="1"/>
      <protection hidden="1"/>
    </xf>
    <xf numFmtId="0" fontId="27" fillId="4" borderId="0" xfId="0" applyFont="1" applyFill="1" applyBorder="1" applyAlignment="1" applyProtection="1">
      <alignment horizontal="left" vertical="top" wrapText="1"/>
      <protection hidden="1"/>
    </xf>
    <xf numFmtId="0" fontId="27" fillId="4" borderId="5" xfId="0" applyFont="1" applyFill="1" applyBorder="1" applyAlignment="1" applyProtection="1">
      <alignment horizontal="left" vertical="top" wrapText="1"/>
      <protection hidden="1"/>
    </xf>
    <xf numFmtId="0" fontId="27" fillId="11" borderId="4" xfId="0" applyFont="1" applyFill="1" applyBorder="1" applyAlignment="1" applyProtection="1">
      <alignment horizontal="left" vertical="top" wrapText="1"/>
      <protection hidden="1"/>
    </xf>
    <xf numFmtId="0" fontId="27" fillId="11" borderId="0" xfId="0" applyFont="1" applyFill="1" applyBorder="1" applyAlignment="1" applyProtection="1">
      <alignment horizontal="left" vertical="top" wrapText="1"/>
      <protection hidden="1"/>
    </xf>
    <xf numFmtId="0" fontId="27" fillId="11" borderId="5" xfId="0" applyFont="1" applyFill="1" applyBorder="1" applyAlignment="1" applyProtection="1">
      <alignment horizontal="left" vertical="top" wrapText="1"/>
      <protection hidden="1"/>
    </xf>
    <xf numFmtId="15" fontId="17" fillId="4" borderId="9" xfId="0" applyNumberFormat="1" applyFont="1" applyFill="1" applyBorder="1" applyAlignment="1" applyProtection="1">
      <alignment horizontal="center" vertical="center" wrapText="1"/>
      <protection locked="0"/>
    </xf>
    <xf numFmtId="15" fontId="15" fillId="4" borderId="11" xfId="0" applyNumberFormat="1" applyFont="1" applyFill="1" applyBorder="1" applyAlignment="1" applyProtection="1">
      <alignment horizontal="center"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31" fillId="5" borderId="4" xfId="0" applyFont="1" applyFill="1" applyBorder="1" applyAlignment="1" applyProtection="1">
      <alignment horizontal="left" vertical="center"/>
      <protection hidden="1"/>
    </xf>
    <xf numFmtId="0" fontId="4" fillId="5" borderId="0" xfId="0" applyFont="1" applyFill="1" applyBorder="1" applyAlignment="1" applyProtection="1">
      <alignment horizontal="left" vertical="center"/>
      <protection hidden="1"/>
    </xf>
    <xf numFmtId="0" fontId="4" fillId="5" borderId="5" xfId="0" applyFont="1" applyFill="1" applyBorder="1" applyAlignment="1" applyProtection="1">
      <alignment horizontal="left" vertical="center"/>
      <protection hidden="1"/>
    </xf>
    <xf numFmtId="0" fontId="15" fillId="3" borderId="10"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4" fillId="5" borderId="4" xfId="0" applyFont="1" applyFill="1" applyBorder="1" applyAlignment="1" applyProtection="1">
      <alignment horizontal="left" vertical="center"/>
      <protection hidden="1"/>
    </xf>
    <xf numFmtId="0" fontId="17" fillId="0" borderId="0" xfId="0" applyFont="1" applyAlignment="1" applyProtection="1">
      <alignment horizontal="center" vertical="top"/>
    </xf>
    <xf numFmtId="0" fontId="15" fillId="4" borderId="4" xfId="0" applyFont="1" applyFill="1" applyBorder="1" applyAlignment="1" applyProtection="1">
      <alignment horizontal="left" vertical="top" wrapText="1"/>
      <protection hidden="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5" fillId="0" borderId="0" xfId="0" applyFont="1" applyAlignment="1" applyProtection="1">
      <alignment horizontal="center"/>
    </xf>
    <xf numFmtId="0" fontId="15" fillId="11" borderId="4" xfId="0" applyFont="1" applyFill="1" applyBorder="1" applyAlignment="1" applyProtection="1">
      <alignment horizontal="left" vertical="top" wrapText="1"/>
      <protection hidden="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15" fillId="6" borderId="4" xfId="0" applyFont="1" applyFill="1" applyBorder="1" applyAlignment="1" applyProtection="1">
      <alignment horizontal="left" vertical="top" wrapText="1"/>
      <protection hidden="1"/>
    </xf>
    <xf numFmtId="0" fontId="15" fillId="6" borderId="0" xfId="0" applyFont="1" applyFill="1" applyBorder="1" applyAlignment="1" applyProtection="1">
      <alignment horizontal="left" vertical="top" wrapText="1"/>
      <protection hidden="1"/>
    </xf>
    <xf numFmtId="0" fontId="15" fillId="6" borderId="5" xfId="0" applyFont="1" applyFill="1" applyBorder="1" applyAlignment="1" applyProtection="1">
      <alignment horizontal="left" vertical="top" wrapText="1"/>
      <protection hidden="1"/>
    </xf>
    <xf numFmtId="0" fontId="17" fillId="9" borderId="4" xfId="0" applyFont="1" applyFill="1" applyBorder="1" applyAlignment="1" applyProtection="1">
      <alignment horizontal="left" vertical="top" wrapText="1"/>
    </xf>
    <xf numFmtId="0" fontId="17" fillId="9" borderId="0" xfId="0" applyFont="1" applyFill="1" applyBorder="1" applyAlignment="1" applyProtection="1">
      <alignment horizontal="left" vertical="top" wrapText="1"/>
    </xf>
    <xf numFmtId="0" fontId="17" fillId="9" borderId="5" xfId="0" applyFont="1" applyFill="1" applyBorder="1" applyAlignment="1" applyProtection="1">
      <alignment horizontal="left" vertical="top" wrapText="1"/>
    </xf>
    <xf numFmtId="0" fontId="15" fillId="0" borderId="38" xfId="0" applyFont="1" applyBorder="1" applyAlignment="1" applyProtection="1">
      <alignment horizontal="center"/>
    </xf>
    <xf numFmtId="0" fontId="17" fillId="0" borderId="4" xfId="0" applyFont="1" applyBorder="1" applyAlignment="1" applyProtection="1">
      <alignment horizontal="center"/>
    </xf>
    <xf numFmtId="0" fontId="17" fillId="0" borderId="27" xfId="0" applyFont="1" applyBorder="1" applyAlignment="1" applyProtection="1">
      <alignment horizontal="center"/>
    </xf>
    <xf numFmtId="0" fontId="17" fillId="0" borderId="14" xfId="0" applyFont="1" applyBorder="1" applyAlignment="1" applyProtection="1">
      <alignment horizontal="center" wrapText="1"/>
    </xf>
    <xf numFmtId="0" fontId="17" fillId="0" borderId="27" xfId="0" applyFont="1" applyBorder="1" applyAlignment="1" applyProtection="1">
      <alignment horizontal="center" wrapText="1"/>
    </xf>
    <xf numFmtId="0" fontId="17" fillId="0" borderId="15" xfId="0" applyFont="1" applyBorder="1" applyAlignment="1" applyProtection="1">
      <alignment horizontal="center" wrapText="1"/>
    </xf>
    <xf numFmtId="0" fontId="33" fillId="0" borderId="41" xfId="0" applyFont="1" applyBorder="1" applyAlignment="1" applyProtection="1">
      <alignment horizontal="center"/>
    </xf>
    <xf numFmtId="0" fontId="33" fillId="0" borderId="37" xfId="0" applyFont="1" applyBorder="1" applyAlignment="1" applyProtection="1">
      <alignment horizontal="center"/>
    </xf>
    <xf numFmtId="0" fontId="27" fillId="0" borderId="36" xfId="0" applyFont="1" applyBorder="1" applyAlignment="1" applyProtection="1">
      <alignment horizontal="center"/>
    </xf>
    <xf numFmtId="0" fontId="27" fillId="0" borderId="37" xfId="0" applyFont="1" applyBorder="1" applyAlignment="1" applyProtection="1">
      <alignment horizontal="center"/>
    </xf>
    <xf numFmtId="0" fontId="33" fillId="0" borderId="42" xfId="0" applyFont="1" applyBorder="1" applyAlignment="1" applyProtection="1">
      <alignment horizontal="center"/>
    </xf>
    <xf numFmtId="0" fontId="17" fillId="0" borderId="43" xfId="0" applyFont="1" applyBorder="1" applyAlignment="1" applyProtection="1">
      <alignment horizontal="center"/>
    </xf>
    <xf numFmtId="0" fontId="17" fillId="0" borderId="44" xfId="0" applyFont="1" applyBorder="1" applyAlignment="1" applyProtection="1">
      <alignment horizontal="center"/>
    </xf>
    <xf numFmtId="0" fontId="40" fillId="0" borderId="0" xfId="0" applyFont="1" applyProtection="1"/>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2032635" y="1213485"/>
          <a:ext cx="2480310"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sp macro="" textlink="">
        <xdr:nvSpPr>
          <xdr:cNvPr id="6" name="Line 150"/>
          <xdr:cNvSpPr>
            <a:spLocks noChangeShapeType="1"/>
          </xdr:cNvSpPr>
        </xdr:nvSpPr>
        <xdr:spPr bwMode="auto">
          <a:xfrm>
            <a:off x="225" y="151"/>
            <a:ext cx="125" cy="0"/>
          </a:xfrm>
          <a:prstGeom prst="line">
            <a:avLst/>
          </a:prstGeom>
          <a:noFill/>
          <a:ln w="9525">
            <a:solidFill>
              <a:srgbClr val="000000"/>
            </a:solidFill>
            <a:round/>
            <a:headEnd/>
            <a:tailEnd/>
          </a:ln>
          <a:effectLst/>
        </xdr:spPr>
      </xdr:sp>
    </xdr:grpSp>
    <xdr:clientData/>
  </xdr:twoCellAnchor>
  <xdr:twoCellAnchor>
    <xdr:from>
      <xdr:col>6</xdr:col>
      <xdr:colOff>85725</xdr:colOff>
      <xdr:row>19</xdr:row>
      <xdr:rowOff>142875</xdr:rowOff>
    </xdr:from>
    <xdr:to>
      <xdr:col>9</xdr:col>
      <xdr:colOff>342900</xdr:colOff>
      <xdr:row>28</xdr:row>
      <xdr:rowOff>142875</xdr:rowOff>
    </xdr:to>
    <xdr:grpSp>
      <xdr:nvGrpSpPr>
        <xdr:cNvPr id="12" name="Group 135"/>
        <xdr:cNvGrpSpPr>
          <a:grpSpLocks/>
        </xdr:cNvGrpSpPr>
      </xdr:nvGrpSpPr>
      <xdr:grpSpPr bwMode="auto">
        <a:xfrm>
          <a:off x="2585085" y="3930015"/>
          <a:ext cx="1445895" cy="1440180"/>
          <a:chOff x="508" y="291"/>
          <a:chExt cx="128" cy="108"/>
        </a:xfrm>
      </xdr:grpSpPr>
      <xdr:sp macro="" textlink="">
        <xdr:nvSpPr>
          <xdr:cNvPr id="13" name="Oval 132"/>
          <xdr:cNvSpPr>
            <a:spLocks noChangeArrowheads="1"/>
          </xdr:cNvSpPr>
        </xdr:nvSpPr>
        <xdr:spPr bwMode="auto">
          <a:xfrm>
            <a:off x="508" y="291"/>
            <a:ext cx="128" cy="108"/>
          </a:xfrm>
          <a:prstGeom prst="ellipse">
            <a:avLst/>
          </a:prstGeom>
          <a:noFill/>
          <a:ln w="9525">
            <a:solidFill>
              <a:srgbClr val="000000"/>
            </a:solidFill>
            <a:round/>
            <a:headEnd/>
            <a:tailEnd/>
          </a:ln>
          <a:effectLst/>
        </xdr:spPr>
        <xdr:txBody>
          <a:bodyPr/>
          <a:lstStyle/>
          <a:p>
            <a:endParaRPr lang="ja-JP" altLang="en-US"/>
          </a:p>
        </xdr:txBody>
      </xdr:sp>
      <xdr:sp macro="" textlink="">
        <xdr:nvSpPr>
          <xdr:cNvPr id="14" name="Oval 133"/>
          <xdr:cNvSpPr>
            <a:spLocks noChangeArrowheads="1"/>
          </xdr:cNvSpPr>
        </xdr:nvSpPr>
        <xdr:spPr bwMode="auto">
          <a:xfrm>
            <a:off x="510" y="325"/>
            <a:ext cx="125" cy="41"/>
          </a:xfrm>
          <a:prstGeom prst="ellipse">
            <a:avLst/>
          </a:prstGeom>
          <a:noFill/>
          <a:ln w="9525">
            <a:solidFill>
              <a:srgbClr val="000000"/>
            </a:solidFill>
            <a:prstDash val="dash"/>
            <a:round/>
            <a:headEnd/>
            <a:tailEnd/>
          </a:ln>
          <a:effectLst/>
        </xdr:spPr>
        <xdr:txBody>
          <a:bodyPr/>
          <a:lstStyle/>
          <a:p>
            <a:endParaRPr lang="ja-JP" altLang="en-US"/>
          </a:p>
        </xdr:txBody>
      </xdr:sp>
    </xdr:grpSp>
    <xdr:clientData/>
  </xdr:twoCellAnchor>
  <xdr:twoCellAnchor>
    <xdr:from>
      <xdr:col>6</xdr:col>
      <xdr:colOff>219075</xdr:colOff>
      <xdr:row>31</xdr:row>
      <xdr:rowOff>171450</xdr:rowOff>
    </xdr:from>
    <xdr:to>
      <xdr:col>9</xdr:col>
      <xdr:colOff>171450</xdr:colOff>
      <xdr:row>39</xdr:row>
      <xdr:rowOff>28575</xdr:rowOff>
    </xdr:to>
    <xdr:grpSp>
      <xdr:nvGrpSpPr>
        <xdr:cNvPr id="18" name="Group 131"/>
        <xdr:cNvGrpSpPr>
          <a:grpSpLocks/>
        </xdr:cNvGrpSpPr>
      </xdr:nvGrpSpPr>
      <xdr:grpSpPr bwMode="auto">
        <a:xfrm>
          <a:off x="2718435" y="5878830"/>
          <a:ext cx="1141095" cy="1152525"/>
          <a:chOff x="503" y="463"/>
          <a:chExt cx="100" cy="87"/>
        </a:xfrm>
      </xdr:grpSpPr>
      <xdr:sp macro="" textlink="">
        <xdr:nvSpPr>
          <xdr:cNvPr id="19" name="Rectangle 128"/>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txBody>
          <a:bodyPr/>
          <a:lstStyle/>
          <a:p>
            <a:endParaRPr lang="ja-JP" altLang="en-US"/>
          </a:p>
        </xdr:txBody>
      </xdr:sp>
      <xdr:sp macro="" textlink="">
        <xdr:nvSpPr>
          <xdr:cNvPr id="20" name="Line 130"/>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19</xdr:col>
      <xdr:colOff>85725</xdr:colOff>
      <xdr:row>0</xdr:row>
      <xdr:rowOff>57150</xdr:rowOff>
    </xdr:from>
    <xdr:to>
      <xdr:col>19</xdr:col>
      <xdr:colOff>295275</xdr:colOff>
      <xdr:row>2</xdr:row>
      <xdr:rowOff>152400</xdr:rowOff>
    </xdr:to>
    <xdr:grpSp>
      <xdr:nvGrpSpPr>
        <xdr:cNvPr id="23" name="Group 23"/>
        <xdr:cNvGrpSpPr>
          <a:grpSpLocks/>
        </xdr:cNvGrpSpPr>
      </xdr:nvGrpSpPr>
      <xdr:grpSpPr bwMode="auto">
        <a:xfrm>
          <a:off x="8079105" y="57150"/>
          <a:ext cx="209550" cy="567690"/>
          <a:chOff x="915" y="1"/>
          <a:chExt cx="23" cy="59"/>
        </a:xfrm>
      </xdr:grpSpPr>
      <xdr:sp macro="" textlink="">
        <xdr:nvSpPr>
          <xdr:cNvPr id="24"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sp macro="" textlink="">
        <xdr:nvSpPr>
          <xdr:cNvPr id="25"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sp macro="" textlink="">
        <xdr:nvSpPr>
          <xdr:cNvPr id="26"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txBody>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2032635" y="1213485"/>
          <a:ext cx="2480310"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sp macro="" textlink="">
        <xdr:nvSpPr>
          <xdr:cNvPr id="6" name="Line 150"/>
          <xdr:cNvSpPr>
            <a:spLocks noChangeShapeType="1"/>
          </xdr:cNvSpPr>
        </xdr:nvSpPr>
        <xdr:spPr bwMode="auto">
          <a:xfrm>
            <a:off x="225" y="151"/>
            <a:ext cx="125" cy="0"/>
          </a:xfrm>
          <a:prstGeom prst="line">
            <a:avLst/>
          </a:prstGeom>
          <a:noFill/>
          <a:ln w="9525">
            <a:solidFill>
              <a:srgbClr val="000000"/>
            </a:solidFill>
            <a:round/>
            <a:headEnd/>
            <a:tailEnd/>
          </a:ln>
          <a:effectLst/>
        </xdr:spPr>
      </xdr:sp>
    </xdr:grpSp>
    <xdr:clientData/>
  </xdr:twoCellAnchor>
  <xdr:twoCellAnchor>
    <xdr:from>
      <xdr:col>6</xdr:col>
      <xdr:colOff>85725</xdr:colOff>
      <xdr:row>19</xdr:row>
      <xdr:rowOff>142875</xdr:rowOff>
    </xdr:from>
    <xdr:to>
      <xdr:col>9</xdr:col>
      <xdr:colOff>342900</xdr:colOff>
      <xdr:row>28</xdr:row>
      <xdr:rowOff>142875</xdr:rowOff>
    </xdr:to>
    <xdr:grpSp>
      <xdr:nvGrpSpPr>
        <xdr:cNvPr id="9" name="Group 135"/>
        <xdr:cNvGrpSpPr>
          <a:grpSpLocks/>
        </xdr:cNvGrpSpPr>
      </xdr:nvGrpSpPr>
      <xdr:grpSpPr bwMode="auto">
        <a:xfrm>
          <a:off x="2585085" y="3930015"/>
          <a:ext cx="1445895" cy="1440180"/>
          <a:chOff x="508" y="291"/>
          <a:chExt cx="128" cy="108"/>
        </a:xfrm>
      </xdr:grpSpPr>
      <xdr:sp macro="" textlink="">
        <xdr:nvSpPr>
          <xdr:cNvPr id="10" name="Oval 132"/>
          <xdr:cNvSpPr>
            <a:spLocks noChangeArrowheads="1"/>
          </xdr:cNvSpPr>
        </xdr:nvSpPr>
        <xdr:spPr bwMode="auto">
          <a:xfrm>
            <a:off x="508" y="291"/>
            <a:ext cx="128" cy="108"/>
          </a:xfrm>
          <a:prstGeom prst="ellipse">
            <a:avLst/>
          </a:prstGeom>
          <a:noFill/>
          <a:ln w="9525">
            <a:solidFill>
              <a:srgbClr val="000000"/>
            </a:solidFill>
            <a:round/>
            <a:headEnd/>
            <a:tailEnd/>
          </a:ln>
          <a:effectLst/>
        </xdr:spPr>
        <xdr:txBody>
          <a:bodyPr/>
          <a:lstStyle/>
          <a:p>
            <a:endParaRPr lang="ja-JP" altLang="en-US"/>
          </a:p>
        </xdr:txBody>
      </xdr:sp>
      <xdr:sp macro="" textlink="">
        <xdr:nvSpPr>
          <xdr:cNvPr id="11" name="Oval 133"/>
          <xdr:cNvSpPr>
            <a:spLocks noChangeArrowheads="1"/>
          </xdr:cNvSpPr>
        </xdr:nvSpPr>
        <xdr:spPr bwMode="auto">
          <a:xfrm>
            <a:off x="510" y="325"/>
            <a:ext cx="125" cy="41"/>
          </a:xfrm>
          <a:prstGeom prst="ellipse">
            <a:avLst/>
          </a:prstGeom>
          <a:noFill/>
          <a:ln w="9525">
            <a:solidFill>
              <a:srgbClr val="000000"/>
            </a:solidFill>
            <a:prstDash val="dash"/>
            <a:round/>
            <a:headEnd/>
            <a:tailEnd/>
          </a:ln>
          <a:effectLst/>
        </xdr:spPr>
        <xdr:txBody>
          <a:bodyPr/>
          <a:lstStyle/>
          <a:p>
            <a:endParaRPr lang="ja-JP" altLang="en-US"/>
          </a:p>
        </xdr:txBody>
      </xdr:sp>
    </xdr:grpSp>
    <xdr:clientData/>
  </xdr:twoCellAnchor>
  <xdr:twoCellAnchor>
    <xdr:from>
      <xdr:col>6</xdr:col>
      <xdr:colOff>219075</xdr:colOff>
      <xdr:row>31</xdr:row>
      <xdr:rowOff>171450</xdr:rowOff>
    </xdr:from>
    <xdr:to>
      <xdr:col>9</xdr:col>
      <xdr:colOff>171450</xdr:colOff>
      <xdr:row>39</xdr:row>
      <xdr:rowOff>28575</xdr:rowOff>
    </xdr:to>
    <xdr:grpSp>
      <xdr:nvGrpSpPr>
        <xdr:cNvPr id="12" name="Group 131"/>
        <xdr:cNvGrpSpPr>
          <a:grpSpLocks/>
        </xdr:cNvGrpSpPr>
      </xdr:nvGrpSpPr>
      <xdr:grpSpPr bwMode="auto">
        <a:xfrm>
          <a:off x="2718435" y="5878830"/>
          <a:ext cx="1141095" cy="1152525"/>
          <a:chOff x="503" y="463"/>
          <a:chExt cx="100" cy="87"/>
        </a:xfrm>
      </xdr:grpSpPr>
      <xdr:sp macro="" textlink="">
        <xdr:nvSpPr>
          <xdr:cNvPr id="13" name="Rectangle 128"/>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txBody>
          <a:bodyPr/>
          <a:lstStyle/>
          <a:p>
            <a:endParaRPr lang="ja-JP" altLang="en-US"/>
          </a:p>
        </xdr:txBody>
      </xdr:sp>
      <xdr:sp macro="" textlink="">
        <xdr:nvSpPr>
          <xdr:cNvPr id="14" name="Line 130"/>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19</xdr:col>
      <xdr:colOff>85725</xdr:colOff>
      <xdr:row>0</xdr:row>
      <xdr:rowOff>57150</xdr:rowOff>
    </xdr:from>
    <xdr:to>
      <xdr:col>19</xdr:col>
      <xdr:colOff>295275</xdr:colOff>
      <xdr:row>2</xdr:row>
      <xdr:rowOff>152400</xdr:rowOff>
    </xdr:to>
    <xdr:grpSp>
      <xdr:nvGrpSpPr>
        <xdr:cNvPr id="15" name="Group 23"/>
        <xdr:cNvGrpSpPr>
          <a:grpSpLocks/>
        </xdr:cNvGrpSpPr>
      </xdr:nvGrpSpPr>
      <xdr:grpSpPr bwMode="auto">
        <a:xfrm>
          <a:off x="8079105" y="57150"/>
          <a:ext cx="209550" cy="567690"/>
          <a:chOff x="915" y="1"/>
          <a:chExt cx="23" cy="59"/>
        </a:xfrm>
      </xdr:grpSpPr>
      <xdr:sp macro="" textlink="">
        <xdr:nvSpPr>
          <xdr:cNvPr id="16"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sp macro="" textlink="">
        <xdr:nvSpPr>
          <xdr:cNvPr id="17"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sp macro="" textlink="">
        <xdr:nvSpPr>
          <xdr:cNvPr id="18"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txBody>
          <a:bodyP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2073275" y="1209675"/>
          <a:ext cx="2533650"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sp macro="" textlink="">
        <xdr:nvSpPr>
          <xdr:cNvPr id="6" name="Line 150"/>
          <xdr:cNvSpPr>
            <a:spLocks noChangeShapeType="1"/>
          </xdr:cNvSpPr>
        </xdr:nvSpPr>
        <xdr:spPr bwMode="auto">
          <a:xfrm>
            <a:off x="225" y="151"/>
            <a:ext cx="125" cy="0"/>
          </a:xfrm>
          <a:prstGeom prst="line">
            <a:avLst/>
          </a:prstGeom>
          <a:noFill/>
          <a:ln w="9525">
            <a:solidFill>
              <a:srgbClr val="000000"/>
            </a:solidFill>
            <a:round/>
            <a:headEnd/>
            <a:tailEnd/>
          </a:ln>
          <a:effectLst/>
        </xdr:spPr>
      </xdr:sp>
    </xdr:grpSp>
    <xdr:clientData/>
  </xdr:twoCellAnchor>
  <xdr:twoCellAnchor>
    <xdr:from>
      <xdr:col>6</xdr:col>
      <xdr:colOff>85725</xdr:colOff>
      <xdr:row>19</xdr:row>
      <xdr:rowOff>142875</xdr:rowOff>
    </xdr:from>
    <xdr:to>
      <xdr:col>9</xdr:col>
      <xdr:colOff>342900</xdr:colOff>
      <xdr:row>28</xdr:row>
      <xdr:rowOff>142875</xdr:rowOff>
    </xdr:to>
    <xdr:grpSp>
      <xdr:nvGrpSpPr>
        <xdr:cNvPr id="9" name="Group 135"/>
        <xdr:cNvGrpSpPr>
          <a:grpSpLocks/>
        </xdr:cNvGrpSpPr>
      </xdr:nvGrpSpPr>
      <xdr:grpSpPr bwMode="auto">
        <a:xfrm>
          <a:off x="2638425" y="3921125"/>
          <a:ext cx="1476375" cy="1428750"/>
          <a:chOff x="508" y="291"/>
          <a:chExt cx="128" cy="108"/>
        </a:xfrm>
      </xdr:grpSpPr>
      <xdr:sp macro="" textlink="">
        <xdr:nvSpPr>
          <xdr:cNvPr id="10" name="Oval 132"/>
          <xdr:cNvSpPr>
            <a:spLocks noChangeArrowheads="1"/>
          </xdr:cNvSpPr>
        </xdr:nvSpPr>
        <xdr:spPr bwMode="auto">
          <a:xfrm>
            <a:off x="508" y="291"/>
            <a:ext cx="128" cy="108"/>
          </a:xfrm>
          <a:prstGeom prst="ellipse">
            <a:avLst/>
          </a:prstGeom>
          <a:noFill/>
          <a:ln w="9525">
            <a:solidFill>
              <a:srgbClr val="000000"/>
            </a:solidFill>
            <a:round/>
            <a:headEnd/>
            <a:tailEnd/>
          </a:ln>
          <a:effectLst/>
        </xdr:spPr>
      </xdr:sp>
      <xdr:sp macro="" textlink="">
        <xdr:nvSpPr>
          <xdr:cNvPr id="11" name="Oval 133"/>
          <xdr:cNvSpPr>
            <a:spLocks noChangeArrowheads="1"/>
          </xdr:cNvSpPr>
        </xdr:nvSpPr>
        <xdr:spPr bwMode="auto">
          <a:xfrm>
            <a:off x="510" y="325"/>
            <a:ext cx="125" cy="41"/>
          </a:xfrm>
          <a:prstGeom prst="ellipse">
            <a:avLst/>
          </a:prstGeom>
          <a:noFill/>
          <a:ln w="9525">
            <a:solidFill>
              <a:srgbClr val="000000"/>
            </a:solidFill>
            <a:prstDash val="dash"/>
            <a:round/>
            <a:headEnd/>
            <a:tailEnd/>
          </a:ln>
          <a:effectLst/>
        </xdr:spPr>
      </xdr:sp>
    </xdr:grpSp>
    <xdr:clientData/>
  </xdr:twoCellAnchor>
  <xdr:twoCellAnchor>
    <xdr:from>
      <xdr:col>6</xdr:col>
      <xdr:colOff>219075</xdr:colOff>
      <xdr:row>31</xdr:row>
      <xdr:rowOff>171450</xdr:rowOff>
    </xdr:from>
    <xdr:to>
      <xdr:col>9</xdr:col>
      <xdr:colOff>171450</xdr:colOff>
      <xdr:row>39</xdr:row>
      <xdr:rowOff>28575</xdr:rowOff>
    </xdr:to>
    <xdr:grpSp>
      <xdr:nvGrpSpPr>
        <xdr:cNvPr id="12" name="Group 131"/>
        <xdr:cNvGrpSpPr>
          <a:grpSpLocks/>
        </xdr:cNvGrpSpPr>
      </xdr:nvGrpSpPr>
      <xdr:grpSpPr bwMode="auto">
        <a:xfrm>
          <a:off x="2771775" y="5854700"/>
          <a:ext cx="1171575" cy="1146175"/>
          <a:chOff x="503" y="463"/>
          <a:chExt cx="100" cy="87"/>
        </a:xfrm>
      </xdr:grpSpPr>
      <xdr:sp macro="" textlink="">
        <xdr:nvSpPr>
          <xdr:cNvPr id="13" name="Rectangle 128"/>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4" name="Line 130"/>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19</xdr:col>
      <xdr:colOff>85725</xdr:colOff>
      <xdr:row>0</xdr:row>
      <xdr:rowOff>57150</xdr:rowOff>
    </xdr:from>
    <xdr:to>
      <xdr:col>19</xdr:col>
      <xdr:colOff>295275</xdr:colOff>
      <xdr:row>2</xdr:row>
      <xdr:rowOff>152400</xdr:rowOff>
    </xdr:to>
    <xdr:grpSp>
      <xdr:nvGrpSpPr>
        <xdr:cNvPr id="15" name="Group 23"/>
        <xdr:cNvGrpSpPr>
          <a:grpSpLocks/>
        </xdr:cNvGrpSpPr>
      </xdr:nvGrpSpPr>
      <xdr:grpSpPr bwMode="auto">
        <a:xfrm>
          <a:off x="8245475" y="57150"/>
          <a:ext cx="209550" cy="565150"/>
          <a:chOff x="915" y="1"/>
          <a:chExt cx="23" cy="59"/>
        </a:xfrm>
      </xdr:grpSpPr>
      <xdr:sp macro="" textlink="">
        <xdr:nvSpPr>
          <xdr:cNvPr id="16"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7"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8"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2073275" y="1209675"/>
          <a:ext cx="2533650"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sp macro="" textlink="">
        <xdr:nvSpPr>
          <xdr:cNvPr id="6" name="Line 150"/>
          <xdr:cNvSpPr>
            <a:spLocks noChangeShapeType="1"/>
          </xdr:cNvSpPr>
        </xdr:nvSpPr>
        <xdr:spPr bwMode="auto">
          <a:xfrm>
            <a:off x="225" y="151"/>
            <a:ext cx="125" cy="0"/>
          </a:xfrm>
          <a:prstGeom prst="line">
            <a:avLst/>
          </a:prstGeom>
          <a:noFill/>
          <a:ln w="9525">
            <a:solidFill>
              <a:srgbClr val="000000"/>
            </a:solidFill>
            <a:round/>
            <a:headEnd/>
            <a:tailEnd/>
          </a:ln>
          <a:effectLst/>
        </xdr:spPr>
      </xdr:sp>
    </xdr:grpSp>
    <xdr:clientData/>
  </xdr:twoCellAnchor>
  <xdr:twoCellAnchor>
    <xdr:from>
      <xdr:col>6</xdr:col>
      <xdr:colOff>85725</xdr:colOff>
      <xdr:row>19</xdr:row>
      <xdr:rowOff>142875</xdr:rowOff>
    </xdr:from>
    <xdr:to>
      <xdr:col>9</xdr:col>
      <xdr:colOff>342900</xdr:colOff>
      <xdr:row>28</xdr:row>
      <xdr:rowOff>142875</xdr:rowOff>
    </xdr:to>
    <xdr:grpSp>
      <xdr:nvGrpSpPr>
        <xdr:cNvPr id="9" name="Group 135"/>
        <xdr:cNvGrpSpPr>
          <a:grpSpLocks/>
        </xdr:cNvGrpSpPr>
      </xdr:nvGrpSpPr>
      <xdr:grpSpPr bwMode="auto">
        <a:xfrm>
          <a:off x="2638425" y="3921125"/>
          <a:ext cx="1476375" cy="1428750"/>
          <a:chOff x="508" y="291"/>
          <a:chExt cx="128" cy="108"/>
        </a:xfrm>
      </xdr:grpSpPr>
      <xdr:sp macro="" textlink="">
        <xdr:nvSpPr>
          <xdr:cNvPr id="10" name="Oval 132"/>
          <xdr:cNvSpPr>
            <a:spLocks noChangeArrowheads="1"/>
          </xdr:cNvSpPr>
        </xdr:nvSpPr>
        <xdr:spPr bwMode="auto">
          <a:xfrm>
            <a:off x="508" y="291"/>
            <a:ext cx="128" cy="108"/>
          </a:xfrm>
          <a:prstGeom prst="ellipse">
            <a:avLst/>
          </a:prstGeom>
          <a:noFill/>
          <a:ln w="9525">
            <a:solidFill>
              <a:srgbClr val="000000"/>
            </a:solidFill>
            <a:round/>
            <a:headEnd/>
            <a:tailEnd/>
          </a:ln>
          <a:effectLst/>
        </xdr:spPr>
      </xdr:sp>
      <xdr:sp macro="" textlink="">
        <xdr:nvSpPr>
          <xdr:cNvPr id="11" name="Oval 133"/>
          <xdr:cNvSpPr>
            <a:spLocks noChangeArrowheads="1"/>
          </xdr:cNvSpPr>
        </xdr:nvSpPr>
        <xdr:spPr bwMode="auto">
          <a:xfrm>
            <a:off x="510" y="325"/>
            <a:ext cx="125" cy="41"/>
          </a:xfrm>
          <a:prstGeom prst="ellipse">
            <a:avLst/>
          </a:prstGeom>
          <a:noFill/>
          <a:ln w="9525">
            <a:solidFill>
              <a:srgbClr val="000000"/>
            </a:solidFill>
            <a:prstDash val="dash"/>
            <a:round/>
            <a:headEnd/>
            <a:tailEnd/>
          </a:ln>
          <a:effectLst/>
        </xdr:spPr>
      </xdr:sp>
    </xdr:grpSp>
    <xdr:clientData/>
  </xdr:twoCellAnchor>
  <xdr:twoCellAnchor>
    <xdr:from>
      <xdr:col>6</xdr:col>
      <xdr:colOff>219075</xdr:colOff>
      <xdr:row>31</xdr:row>
      <xdr:rowOff>171450</xdr:rowOff>
    </xdr:from>
    <xdr:to>
      <xdr:col>9</xdr:col>
      <xdr:colOff>171450</xdr:colOff>
      <xdr:row>39</xdr:row>
      <xdr:rowOff>28575</xdr:rowOff>
    </xdr:to>
    <xdr:grpSp>
      <xdr:nvGrpSpPr>
        <xdr:cNvPr id="12" name="Group 131"/>
        <xdr:cNvGrpSpPr>
          <a:grpSpLocks/>
        </xdr:cNvGrpSpPr>
      </xdr:nvGrpSpPr>
      <xdr:grpSpPr bwMode="auto">
        <a:xfrm>
          <a:off x="2771775" y="5854700"/>
          <a:ext cx="1171575" cy="1146175"/>
          <a:chOff x="503" y="463"/>
          <a:chExt cx="100" cy="87"/>
        </a:xfrm>
      </xdr:grpSpPr>
      <xdr:sp macro="" textlink="">
        <xdr:nvSpPr>
          <xdr:cNvPr id="13" name="Rectangle 128"/>
          <xdr:cNvSpPr>
            <a:spLocks noChangeArrowheads="1"/>
          </xdr:cNvSpPr>
        </xdr:nvSpPr>
        <xdr:spPr bwMode="auto">
          <a:xfrm>
            <a:off x="503" y="463"/>
            <a:ext cx="100" cy="87"/>
          </a:xfrm>
          <a:prstGeom prst="rect">
            <a:avLst/>
          </a:prstGeom>
          <a:noFill/>
          <a:ln w="19050">
            <a:solidFill>
              <a:srgbClr val="000000"/>
            </a:solidFill>
            <a:miter lim="800000"/>
            <a:headEnd/>
            <a:tailEnd/>
          </a:ln>
          <a:effectLst/>
        </xdr:spPr>
      </xdr:sp>
      <xdr:sp macro="" textlink="">
        <xdr:nvSpPr>
          <xdr:cNvPr id="14" name="Line 130"/>
          <xdr:cNvSpPr>
            <a:spLocks noChangeShapeType="1"/>
          </xdr:cNvSpPr>
        </xdr:nvSpPr>
        <xdr:spPr bwMode="auto">
          <a:xfrm>
            <a:off x="503" y="506"/>
            <a:ext cx="98" cy="0"/>
          </a:xfrm>
          <a:prstGeom prst="line">
            <a:avLst/>
          </a:prstGeom>
          <a:noFill/>
          <a:ln w="9525">
            <a:solidFill>
              <a:srgbClr val="000000"/>
            </a:solidFill>
            <a:round/>
            <a:headEnd/>
            <a:tailEnd/>
          </a:ln>
          <a:effectLst/>
        </xdr:spPr>
      </xdr:sp>
    </xdr:grpSp>
    <xdr:clientData/>
  </xdr:twoCellAnchor>
  <xdr:twoCellAnchor>
    <xdr:from>
      <xdr:col>19</xdr:col>
      <xdr:colOff>85725</xdr:colOff>
      <xdr:row>0</xdr:row>
      <xdr:rowOff>57150</xdr:rowOff>
    </xdr:from>
    <xdr:to>
      <xdr:col>19</xdr:col>
      <xdr:colOff>295275</xdr:colOff>
      <xdr:row>2</xdr:row>
      <xdr:rowOff>152400</xdr:rowOff>
    </xdr:to>
    <xdr:grpSp>
      <xdr:nvGrpSpPr>
        <xdr:cNvPr id="15" name="Group 23"/>
        <xdr:cNvGrpSpPr>
          <a:grpSpLocks/>
        </xdr:cNvGrpSpPr>
      </xdr:nvGrpSpPr>
      <xdr:grpSpPr bwMode="auto">
        <a:xfrm>
          <a:off x="8245475" y="57150"/>
          <a:ext cx="209550" cy="565150"/>
          <a:chOff x="915" y="1"/>
          <a:chExt cx="23" cy="59"/>
        </a:xfrm>
      </xdr:grpSpPr>
      <xdr:sp macro="" textlink="">
        <xdr:nvSpPr>
          <xdr:cNvPr id="16"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7"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8"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72"/>
  <sheetViews>
    <sheetView showGridLines="0" tabSelected="1" topLeftCell="A43" zoomScaleNormal="100" workbookViewId="0">
      <selection activeCell="C66" sqref="C66"/>
    </sheetView>
  </sheetViews>
  <sheetFormatPr defaultColWidth="8.77734375" defaultRowHeight="13.8" x14ac:dyDescent="0.25"/>
  <cols>
    <col min="1" max="1" width="3.6640625" style="96" customWidth="1"/>
    <col min="2" max="2" width="2.33203125" style="96" customWidth="1"/>
    <col min="3" max="3" width="14.44140625" style="96" customWidth="1"/>
    <col min="4" max="4" width="8.77734375" style="96" customWidth="1"/>
    <col min="5" max="5" width="1.44140625" style="96" customWidth="1"/>
    <col min="6" max="10" width="5.77734375" style="96" customWidth="1"/>
    <col min="11" max="11" width="7" style="96" customWidth="1"/>
    <col min="12" max="17" width="6" style="96" customWidth="1"/>
    <col min="18" max="20" width="7" style="96" customWidth="1"/>
    <col min="21" max="21" width="1.44140625" style="96" customWidth="1"/>
    <col min="22" max="22" width="12.77734375" style="96" customWidth="1"/>
    <col min="23" max="24" width="12.44140625" style="96" bestFit="1" customWidth="1"/>
    <col min="25" max="256" width="8.77734375" style="96"/>
    <col min="257" max="257" width="3.6640625" style="96" customWidth="1"/>
    <col min="258" max="258" width="2.33203125" style="96" customWidth="1"/>
    <col min="259" max="259" width="14.44140625" style="96" customWidth="1"/>
    <col min="260" max="260" width="8.77734375" style="96" customWidth="1"/>
    <col min="261" max="261" width="1.44140625" style="96" customWidth="1"/>
    <col min="262" max="266" width="5.77734375" style="96" customWidth="1"/>
    <col min="267" max="267" width="7" style="96" customWidth="1"/>
    <col min="268" max="273" width="6" style="96" customWidth="1"/>
    <col min="274" max="276" width="5.44140625" style="96" customWidth="1"/>
    <col min="277" max="277" width="1.44140625" style="96" customWidth="1"/>
    <col min="278" max="278" width="12.77734375" style="96" customWidth="1"/>
    <col min="279" max="280" width="12.44140625" style="96" bestFit="1" customWidth="1"/>
    <col min="281" max="512" width="8.77734375" style="96"/>
    <col min="513" max="513" width="3.6640625" style="96" customWidth="1"/>
    <col min="514" max="514" width="2.33203125" style="96" customWidth="1"/>
    <col min="515" max="515" width="14.44140625" style="96" customWidth="1"/>
    <col min="516" max="516" width="8.77734375" style="96" customWidth="1"/>
    <col min="517" max="517" width="1.44140625" style="96" customWidth="1"/>
    <col min="518" max="522" width="5.77734375" style="96" customWidth="1"/>
    <col min="523" max="523" width="7" style="96" customWidth="1"/>
    <col min="524" max="529" width="6" style="96" customWidth="1"/>
    <col min="530" max="532" width="5.44140625" style="96" customWidth="1"/>
    <col min="533" max="533" width="1.44140625" style="96" customWidth="1"/>
    <col min="534" max="534" width="12.77734375" style="96" customWidth="1"/>
    <col min="535" max="536" width="12.44140625" style="96" bestFit="1" customWidth="1"/>
    <col min="537" max="768" width="8.77734375" style="96"/>
    <col min="769" max="769" width="3.6640625" style="96" customWidth="1"/>
    <col min="770" max="770" width="2.33203125" style="96" customWidth="1"/>
    <col min="771" max="771" width="14.44140625" style="96" customWidth="1"/>
    <col min="772" max="772" width="8.77734375" style="96" customWidth="1"/>
    <col min="773" max="773" width="1.44140625" style="96" customWidth="1"/>
    <col min="774" max="778" width="5.77734375" style="96" customWidth="1"/>
    <col min="779" max="779" width="7" style="96" customWidth="1"/>
    <col min="780" max="785" width="6" style="96" customWidth="1"/>
    <col min="786" max="788" width="5.44140625" style="96" customWidth="1"/>
    <col min="789" max="789" width="1.44140625" style="96" customWidth="1"/>
    <col min="790" max="790" width="12.77734375" style="96" customWidth="1"/>
    <col min="791" max="792" width="12.44140625" style="96" bestFit="1" customWidth="1"/>
    <col min="793" max="1024" width="8.77734375" style="96"/>
    <col min="1025" max="1025" width="3.6640625" style="96" customWidth="1"/>
    <col min="1026" max="1026" width="2.33203125" style="96" customWidth="1"/>
    <col min="1027" max="1027" width="14.44140625" style="96" customWidth="1"/>
    <col min="1028" max="1028" width="8.77734375" style="96" customWidth="1"/>
    <col min="1029" max="1029" width="1.44140625" style="96" customWidth="1"/>
    <col min="1030" max="1034" width="5.77734375" style="96" customWidth="1"/>
    <col min="1035" max="1035" width="7" style="96" customWidth="1"/>
    <col min="1036" max="1041" width="6" style="96" customWidth="1"/>
    <col min="1042" max="1044" width="5.44140625" style="96" customWidth="1"/>
    <col min="1045" max="1045" width="1.44140625" style="96" customWidth="1"/>
    <col min="1046" max="1046" width="12.77734375" style="96" customWidth="1"/>
    <col min="1047" max="1048" width="12.44140625" style="96" bestFit="1" customWidth="1"/>
    <col min="1049" max="1280" width="8.77734375" style="96"/>
    <col min="1281" max="1281" width="3.6640625" style="96" customWidth="1"/>
    <col min="1282" max="1282" width="2.33203125" style="96" customWidth="1"/>
    <col min="1283" max="1283" width="14.44140625" style="96" customWidth="1"/>
    <col min="1284" max="1284" width="8.77734375" style="96" customWidth="1"/>
    <col min="1285" max="1285" width="1.44140625" style="96" customWidth="1"/>
    <col min="1286" max="1290" width="5.77734375" style="96" customWidth="1"/>
    <col min="1291" max="1291" width="7" style="96" customWidth="1"/>
    <col min="1292" max="1297" width="6" style="96" customWidth="1"/>
    <col min="1298" max="1300" width="5.44140625" style="96" customWidth="1"/>
    <col min="1301" max="1301" width="1.44140625" style="96" customWidth="1"/>
    <col min="1302" max="1302" width="12.77734375" style="96" customWidth="1"/>
    <col min="1303" max="1304" width="12.44140625" style="96" bestFit="1" customWidth="1"/>
    <col min="1305" max="1536" width="8.77734375" style="96"/>
    <col min="1537" max="1537" width="3.6640625" style="96" customWidth="1"/>
    <col min="1538" max="1538" width="2.33203125" style="96" customWidth="1"/>
    <col min="1539" max="1539" width="14.44140625" style="96" customWidth="1"/>
    <col min="1540" max="1540" width="8.77734375" style="96" customWidth="1"/>
    <col min="1541" max="1541" width="1.44140625" style="96" customWidth="1"/>
    <col min="1542" max="1546" width="5.77734375" style="96" customWidth="1"/>
    <col min="1547" max="1547" width="7" style="96" customWidth="1"/>
    <col min="1548" max="1553" width="6" style="96" customWidth="1"/>
    <col min="1554" max="1556" width="5.44140625" style="96" customWidth="1"/>
    <col min="1557" max="1557" width="1.44140625" style="96" customWidth="1"/>
    <col min="1558" max="1558" width="12.77734375" style="96" customWidth="1"/>
    <col min="1559" max="1560" width="12.44140625" style="96" bestFit="1" customWidth="1"/>
    <col min="1561" max="1792" width="8.77734375" style="96"/>
    <col min="1793" max="1793" width="3.6640625" style="96" customWidth="1"/>
    <col min="1794" max="1794" width="2.33203125" style="96" customWidth="1"/>
    <col min="1795" max="1795" width="14.44140625" style="96" customWidth="1"/>
    <col min="1796" max="1796" width="8.77734375" style="96" customWidth="1"/>
    <col min="1797" max="1797" width="1.44140625" style="96" customWidth="1"/>
    <col min="1798" max="1802" width="5.77734375" style="96" customWidth="1"/>
    <col min="1803" max="1803" width="7" style="96" customWidth="1"/>
    <col min="1804" max="1809" width="6" style="96" customWidth="1"/>
    <col min="1810" max="1812" width="5.44140625" style="96" customWidth="1"/>
    <col min="1813" max="1813" width="1.44140625" style="96" customWidth="1"/>
    <col min="1814" max="1814" width="12.77734375" style="96" customWidth="1"/>
    <col min="1815" max="1816" width="12.44140625" style="96" bestFit="1" customWidth="1"/>
    <col min="1817" max="2048" width="8.77734375" style="96"/>
    <col min="2049" max="2049" width="3.6640625" style="96" customWidth="1"/>
    <col min="2050" max="2050" width="2.33203125" style="96" customWidth="1"/>
    <col min="2051" max="2051" width="14.44140625" style="96" customWidth="1"/>
    <col min="2052" max="2052" width="8.77734375" style="96" customWidth="1"/>
    <col min="2053" max="2053" width="1.44140625" style="96" customWidth="1"/>
    <col min="2054" max="2058" width="5.77734375" style="96" customWidth="1"/>
    <col min="2059" max="2059" width="7" style="96" customWidth="1"/>
    <col min="2060" max="2065" width="6" style="96" customWidth="1"/>
    <col min="2066" max="2068" width="5.44140625" style="96" customWidth="1"/>
    <col min="2069" max="2069" width="1.44140625" style="96" customWidth="1"/>
    <col min="2070" max="2070" width="12.77734375" style="96" customWidth="1"/>
    <col min="2071" max="2072" width="12.44140625" style="96" bestFit="1" customWidth="1"/>
    <col min="2073" max="2304" width="8.77734375" style="96"/>
    <col min="2305" max="2305" width="3.6640625" style="96" customWidth="1"/>
    <col min="2306" max="2306" width="2.33203125" style="96" customWidth="1"/>
    <col min="2307" max="2307" width="14.44140625" style="96" customWidth="1"/>
    <col min="2308" max="2308" width="8.77734375" style="96" customWidth="1"/>
    <col min="2309" max="2309" width="1.44140625" style="96" customWidth="1"/>
    <col min="2310" max="2314" width="5.77734375" style="96" customWidth="1"/>
    <col min="2315" max="2315" width="7" style="96" customWidth="1"/>
    <col min="2316" max="2321" width="6" style="96" customWidth="1"/>
    <col min="2322" max="2324" width="5.44140625" style="96" customWidth="1"/>
    <col min="2325" max="2325" width="1.44140625" style="96" customWidth="1"/>
    <col min="2326" max="2326" width="12.77734375" style="96" customWidth="1"/>
    <col min="2327" max="2328" width="12.44140625" style="96" bestFit="1" customWidth="1"/>
    <col min="2329" max="2560" width="8.77734375" style="96"/>
    <col min="2561" max="2561" width="3.6640625" style="96" customWidth="1"/>
    <col min="2562" max="2562" width="2.33203125" style="96" customWidth="1"/>
    <col min="2563" max="2563" width="14.44140625" style="96" customWidth="1"/>
    <col min="2564" max="2564" width="8.77734375" style="96" customWidth="1"/>
    <col min="2565" max="2565" width="1.44140625" style="96" customWidth="1"/>
    <col min="2566" max="2570" width="5.77734375" style="96" customWidth="1"/>
    <col min="2571" max="2571" width="7" style="96" customWidth="1"/>
    <col min="2572" max="2577" width="6" style="96" customWidth="1"/>
    <col min="2578" max="2580" width="5.44140625" style="96" customWidth="1"/>
    <col min="2581" max="2581" width="1.44140625" style="96" customWidth="1"/>
    <col min="2582" max="2582" width="12.77734375" style="96" customWidth="1"/>
    <col min="2583" max="2584" width="12.44140625" style="96" bestFit="1" customWidth="1"/>
    <col min="2585" max="2816" width="8.77734375" style="96"/>
    <col min="2817" max="2817" width="3.6640625" style="96" customWidth="1"/>
    <col min="2818" max="2818" width="2.33203125" style="96" customWidth="1"/>
    <col min="2819" max="2819" width="14.44140625" style="96" customWidth="1"/>
    <col min="2820" max="2820" width="8.77734375" style="96" customWidth="1"/>
    <col min="2821" max="2821" width="1.44140625" style="96" customWidth="1"/>
    <col min="2822" max="2826" width="5.77734375" style="96" customWidth="1"/>
    <col min="2827" max="2827" width="7" style="96" customWidth="1"/>
    <col min="2828" max="2833" width="6" style="96" customWidth="1"/>
    <col min="2834" max="2836" width="5.44140625" style="96" customWidth="1"/>
    <col min="2837" max="2837" width="1.44140625" style="96" customWidth="1"/>
    <col min="2838" max="2838" width="12.77734375" style="96" customWidth="1"/>
    <col min="2839" max="2840" width="12.44140625" style="96" bestFit="1" customWidth="1"/>
    <col min="2841" max="3072" width="8.77734375" style="96"/>
    <col min="3073" max="3073" width="3.6640625" style="96" customWidth="1"/>
    <col min="3074" max="3074" width="2.33203125" style="96" customWidth="1"/>
    <col min="3075" max="3075" width="14.44140625" style="96" customWidth="1"/>
    <col min="3076" max="3076" width="8.77734375" style="96" customWidth="1"/>
    <col min="3077" max="3077" width="1.44140625" style="96" customWidth="1"/>
    <col min="3078" max="3082" width="5.77734375" style="96" customWidth="1"/>
    <col min="3083" max="3083" width="7" style="96" customWidth="1"/>
    <col min="3084" max="3089" width="6" style="96" customWidth="1"/>
    <col min="3090" max="3092" width="5.44140625" style="96" customWidth="1"/>
    <col min="3093" max="3093" width="1.44140625" style="96" customWidth="1"/>
    <col min="3094" max="3094" width="12.77734375" style="96" customWidth="1"/>
    <col min="3095" max="3096" width="12.44140625" style="96" bestFit="1" customWidth="1"/>
    <col min="3097" max="3328" width="8.77734375" style="96"/>
    <col min="3329" max="3329" width="3.6640625" style="96" customWidth="1"/>
    <col min="3330" max="3330" width="2.33203125" style="96" customWidth="1"/>
    <col min="3331" max="3331" width="14.44140625" style="96" customWidth="1"/>
    <col min="3332" max="3332" width="8.77734375" style="96" customWidth="1"/>
    <col min="3333" max="3333" width="1.44140625" style="96" customWidth="1"/>
    <col min="3334" max="3338" width="5.77734375" style="96" customWidth="1"/>
    <col min="3339" max="3339" width="7" style="96" customWidth="1"/>
    <col min="3340" max="3345" width="6" style="96" customWidth="1"/>
    <col min="3346" max="3348" width="5.44140625" style="96" customWidth="1"/>
    <col min="3349" max="3349" width="1.44140625" style="96" customWidth="1"/>
    <col min="3350" max="3350" width="12.77734375" style="96" customWidth="1"/>
    <col min="3351" max="3352" width="12.44140625" style="96" bestFit="1" customWidth="1"/>
    <col min="3353" max="3584" width="8.77734375" style="96"/>
    <col min="3585" max="3585" width="3.6640625" style="96" customWidth="1"/>
    <col min="3586" max="3586" width="2.33203125" style="96" customWidth="1"/>
    <col min="3587" max="3587" width="14.44140625" style="96" customWidth="1"/>
    <col min="3588" max="3588" width="8.77734375" style="96" customWidth="1"/>
    <col min="3589" max="3589" width="1.44140625" style="96" customWidth="1"/>
    <col min="3590" max="3594" width="5.77734375" style="96" customWidth="1"/>
    <col min="3595" max="3595" width="7" style="96" customWidth="1"/>
    <col min="3596" max="3601" width="6" style="96" customWidth="1"/>
    <col min="3602" max="3604" width="5.44140625" style="96" customWidth="1"/>
    <col min="3605" max="3605" width="1.44140625" style="96" customWidth="1"/>
    <col min="3606" max="3606" width="12.77734375" style="96" customWidth="1"/>
    <col min="3607" max="3608" width="12.44140625" style="96" bestFit="1" customWidth="1"/>
    <col min="3609" max="3840" width="8.77734375" style="96"/>
    <col min="3841" max="3841" width="3.6640625" style="96" customWidth="1"/>
    <col min="3842" max="3842" width="2.33203125" style="96" customWidth="1"/>
    <col min="3843" max="3843" width="14.44140625" style="96" customWidth="1"/>
    <col min="3844" max="3844" width="8.77734375" style="96" customWidth="1"/>
    <col min="3845" max="3845" width="1.44140625" style="96" customWidth="1"/>
    <col min="3846" max="3850" width="5.77734375" style="96" customWidth="1"/>
    <col min="3851" max="3851" width="7" style="96" customWidth="1"/>
    <col min="3852" max="3857" width="6" style="96" customWidth="1"/>
    <col min="3858" max="3860" width="5.44140625" style="96" customWidth="1"/>
    <col min="3861" max="3861" width="1.44140625" style="96" customWidth="1"/>
    <col min="3862" max="3862" width="12.77734375" style="96" customWidth="1"/>
    <col min="3863" max="3864" width="12.44140625" style="96" bestFit="1" customWidth="1"/>
    <col min="3865" max="4096" width="8.77734375" style="96"/>
    <col min="4097" max="4097" width="3.6640625" style="96" customWidth="1"/>
    <col min="4098" max="4098" width="2.33203125" style="96" customWidth="1"/>
    <col min="4099" max="4099" width="14.44140625" style="96" customWidth="1"/>
    <col min="4100" max="4100" width="8.77734375" style="96" customWidth="1"/>
    <col min="4101" max="4101" width="1.44140625" style="96" customWidth="1"/>
    <col min="4102" max="4106" width="5.77734375" style="96" customWidth="1"/>
    <col min="4107" max="4107" width="7" style="96" customWidth="1"/>
    <col min="4108" max="4113" width="6" style="96" customWidth="1"/>
    <col min="4114" max="4116" width="5.44140625" style="96" customWidth="1"/>
    <col min="4117" max="4117" width="1.44140625" style="96" customWidth="1"/>
    <col min="4118" max="4118" width="12.77734375" style="96" customWidth="1"/>
    <col min="4119" max="4120" width="12.44140625" style="96" bestFit="1" customWidth="1"/>
    <col min="4121" max="4352" width="8.77734375" style="96"/>
    <col min="4353" max="4353" width="3.6640625" style="96" customWidth="1"/>
    <col min="4354" max="4354" width="2.33203125" style="96" customWidth="1"/>
    <col min="4355" max="4355" width="14.44140625" style="96" customWidth="1"/>
    <col min="4356" max="4356" width="8.77734375" style="96" customWidth="1"/>
    <col min="4357" max="4357" width="1.44140625" style="96" customWidth="1"/>
    <col min="4358" max="4362" width="5.77734375" style="96" customWidth="1"/>
    <col min="4363" max="4363" width="7" style="96" customWidth="1"/>
    <col min="4364" max="4369" width="6" style="96" customWidth="1"/>
    <col min="4370" max="4372" width="5.44140625" style="96" customWidth="1"/>
    <col min="4373" max="4373" width="1.44140625" style="96" customWidth="1"/>
    <col min="4374" max="4374" width="12.77734375" style="96" customWidth="1"/>
    <col min="4375" max="4376" width="12.44140625" style="96" bestFit="1" customWidth="1"/>
    <col min="4377" max="4608" width="8.77734375" style="96"/>
    <col min="4609" max="4609" width="3.6640625" style="96" customWidth="1"/>
    <col min="4610" max="4610" width="2.33203125" style="96" customWidth="1"/>
    <col min="4611" max="4611" width="14.44140625" style="96" customWidth="1"/>
    <col min="4612" max="4612" width="8.77734375" style="96" customWidth="1"/>
    <col min="4613" max="4613" width="1.44140625" style="96" customWidth="1"/>
    <col min="4614" max="4618" width="5.77734375" style="96" customWidth="1"/>
    <col min="4619" max="4619" width="7" style="96" customWidth="1"/>
    <col min="4620" max="4625" width="6" style="96" customWidth="1"/>
    <col min="4626" max="4628" width="5.44140625" style="96" customWidth="1"/>
    <col min="4629" max="4629" width="1.44140625" style="96" customWidth="1"/>
    <col min="4630" max="4630" width="12.77734375" style="96" customWidth="1"/>
    <col min="4631" max="4632" width="12.44140625" style="96" bestFit="1" customWidth="1"/>
    <col min="4633" max="4864" width="8.77734375" style="96"/>
    <col min="4865" max="4865" width="3.6640625" style="96" customWidth="1"/>
    <col min="4866" max="4866" width="2.33203125" style="96" customWidth="1"/>
    <col min="4867" max="4867" width="14.44140625" style="96" customWidth="1"/>
    <col min="4868" max="4868" width="8.77734375" style="96" customWidth="1"/>
    <col min="4869" max="4869" width="1.44140625" style="96" customWidth="1"/>
    <col min="4870" max="4874" width="5.77734375" style="96" customWidth="1"/>
    <col min="4875" max="4875" width="7" style="96" customWidth="1"/>
    <col min="4876" max="4881" width="6" style="96" customWidth="1"/>
    <col min="4882" max="4884" width="5.44140625" style="96" customWidth="1"/>
    <col min="4885" max="4885" width="1.44140625" style="96" customWidth="1"/>
    <col min="4886" max="4886" width="12.77734375" style="96" customWidth="1"/>
    <col min="4887" max="4888" width="12.44140625" style="96" bestFit="1" customWidth="1"/>
    <col min="4889" max="5120" width="8.77734375" style="96"/>
    <col min="5121" max="5121" width="3.6640625" style="96" customWidth="1"/>
    <col min="5122" max="5122" width="2.33203125" style="96" customWidth="1"/>
    <col min="5123" max="5123" width="14.44140625" style="96" customWidth="1"/>
    <col min="5124" max="5124" width="8.77734375" style="96" customWidth="1"/>
    <col min="5125" max="5125" width="1.44140625" style="96" customWidth="1"/>
    <col min="5126" max="5130" width="5.77734375" style="96" customWidth="1"/>
    <col min="5131" max="5131" width="7" style="96" customWidth="1"/>
    <col min="5132" max="5137" width="6" style="96" customWidth="1"/>
    <col min="5138" max="5140" width="5.44140625" style="96" customWidth="1"/>
    <col min="5141" max="5141" width="1.44140625" style="96" customWidth="1"/>
    <col min="5142" max="5142" width="12.77734375" style="96" customWidth="1"/>
    <col min="5143" max="5144" width="12.44140625" style="96" bestFit="1" customWidth="1"/>
    <col min="5145" max="5376" width="8.77734375" style="96"/>
    <col min="5377" max="5377" width="3.6640625" style="96" customWidth="1"/>
    <col min="5378" max="5378" width="2.33203125" style="96" customWidth="1"/>
    <col min="5379" max="5379" width="14.44140625" style="96" customWidth="1"/>
    <col min="5380" max="5380" width="8.77734375" style="96" customWidth="1"/>
    <col min="5381" max="5381" width="1.44140625" style="96" customWidth="1"/>
    <col min="5382" max="5386" width="5.77734375" style="96" customWidth="1"/>
    <col min="5387" max="5387" width="7" style="96" customWidth="1"/>
    <col min="5388" max="5393" width="6" style="96" customWidth="1"/>
    <col min="5394" max="5396" width="5.44140625" style="96" customWidth="1"/>
    <col min="5397" max="5397" width="1.44140625" style="96" customWidth="1"/>
    <col min="5398" max="5398" width="12.77734375" style="96" customWidth="1"/>
    <col min="5399" max="5400" width="12.44140625" style="96" bestFit="1" customWidth="1"/>
    <col min="5401" max="5632" width="8.77734375" style="96"/>
    <col min="5633" max="5633" width="3.6640625" style="96" customWidth="1"/>
    <col min="5634" max="5634" width="2.33203125" style="96" customWidth="1"/>
    <col min="5635" max="5635" width="14.44140625" style="96" customWidth="1"/>
    <col min="5636" max="5636" width="8.77734375" style="96" customWidth="1"/>
    <col min="5637" max="5637" width="1.44140625" style="96" customWidth="1"/>
    <col min="5638" max="5642" width="5.77734375" style="96" customWidth="1"/>
    <col min="5643" max="5643" width="7" style="96" customWidth="1"/>
    <col min="5644" max="5649" width="6" style="96" customWidth="1"/>
    <col min="5650" max="5652" width="5.44140625" style="96" customWidth="1"/>
    <col min="5653" max="5653" width="1.44140625" style="96" customWidth="1"/>
    <col min="5654" max="5654" width="12.77734375" style="96" customWidth="1"/>
    <col min="5655" max="5656" width="12.44140625" style="96" bestFit="1" customWidth="1"/>
    <col min="5657" max="5888" width="8.77734375" style="96"/>
    <col min="5889" max="5889" width="3.6640625" style="96" customWidth="1"/>
    <col min="5890" max="5890" width="2.33203125" style="96" customWidth="1"/>
    <col min="5891" max="5891" width="14.44140625" style="96" customWidth="1"/>
    <col min="5892" max="5892" width="8.77734375" style="96" customWidth="1"/>
    <col min="5893" max="5893" width="1.44140625" style="96" customWidth="1"/>
    <col min="5894" max="5898" width="5.77734375" style="96" customWidth="1"/>
    <col min="5899" max="5899" width="7" style="96" customWidth="1"/>
    <col min="5900" max="5905" width="6" style="96" customWidth="1"/>
    <col min="5906" max="5908" width="5.44140625" style="96" customWidth="1"/>
    <col min="5909" max="5909" width="1.44140625" style="96" customWidth="1"/>
    <col min="5910" max="5910" width="12.77734375" style="96" customWidth="1"/>
    <col min="5911" max="5912" width="12.44140625" style="96" bestFit="1" customWidth="1"/>
    <col min="5913" max="6144" width="8.77734375" style="96"/>
    <col min="6145" max="6145" width="3.6640625" style="96" customWidth="1"/>
    <col min="6146" max="6146" width="2.33203125" style="96" customWidth="1"/>
    <col min="6147" max="6147" width="14.44140625" style="96" customWidth="1"/>
    <col min="6148" max="6148" width="8.77734375" style="96" customWidth="1"/>
    <col min="6149" max="6149" width="1.44140625" style="96" customWidth="1"/>
    <col min="6150" max="6154" width="5.77734375" style="96" customWidth="1"/>
    <col min="6155" max="6155" width="7" style="96" customWidth="1"/>
    <col min="6156" max="6161" width="6" style="96" customWidth="1"/>
    <col min="6162" max="6164" width="5.44140625" style="96" customWidth="1"/>
    <col min="6165" max="6165" width="1.44140625" style="96" customWidth="1"/>
    <col min="6166" max="6166" width="12.77734375" style="96" customWidth="1"/>
    <col min="6167" max="6168" width="12.44140625" style="96" bestFit="1" customWidth="1"/>
    <col min="6169" max="6400" width="8.77734375" style="96"/>
    <col min="6401" max="6401" width="3.6640625" style="96" customWidth="1"/>
    <col min="6402" max="6402" width="2.33203125" style="96" customWidth="1"/>
    <col min="6403" max="6403" width="14.44140625" style="96" customWidth="1"/>
    <col min="6404" max="6404" width="8.77734375" style="96" customWidth="1"/>
    <col min="6405" max="6405" width="1.44140625" style="96" customWidth="1"/>
    <col min="6406" max="6410" width="5.77734375" style="96" customWidth="1"/>
    <col min="6411" max="6411" width="7" style="96" customWidth="1"/>
    <col min="6412" max="6417" width="6" style="96" customWidth="1"/>
    <col min="6418" max="6420" width="5.44140625" style="96" customWidth="1"/>
    <col min="6421" max="6421" width="1.44140625" style="96" customWidth="1"/>
    <col min="6422" max="6422" width="12.77734375" style="96" customWidth="1"/>
    <col min="6423" max="6424" width="12.44140625" style="96" bestFit="1" customWidth="1"/>
    <col min="6425" max="6656" width="8.77734375" style="96"/>
    <col min="6657" max="6657" width="3.6640625" style="96" customWidth="1"/>
    <col min="6658" max="6658" width="2.33203125" style="96" customWidth="1"/>
    <col min="6659" max="6659" width="14.44140625" style="96" customWidth="1"/>
    <col min="6660" max="6660" width="8.77734375" style="96" customWidth="1"/>
    <col min="6661" max="6661" width="1.44140625" style="96" customWidth="1"/>
    <col min="6662" max="6666" width="5.77734375" style="96" customWidth="1"/>
    <col min="6667" max="6667" width="7" style="96" customWidth="1"/>
    <col min="6668" max="6673" width="6" style="96" customWidth="1"/>
    <col min="6674" max="6676" width="5.44140625" style="96" customWidth="1"/>
    <col min="6677" max="6677" width="1.44140625" style="96" customWidth="1"/>
    <col min="6678" max="6678" width="12.77734375" style="96" customWidth="1"/>
    <col min="6679" max="6680" width="12.44140625" style="96" bestFit="1" customWidth="1"/>
    <col min="6681" max="6912" width="8.77734375" style="96"/>
    <col min="6913" max="6913" width="3.6640625" style="96" customWidth="1"/>
    <col min="6914" max="6914" width="2.33203125" style="96" customWidth="1"/>
    <col min="6915" max="6915" width="14.44140625" style="96" customWidth="1"/>
    <col min="6916" max="6916" width="8.77734375" style="96" customWidth="1"/>
    <col min="6917" max="6917" width="1.44140625" style="96" customWidth="1"/>
    <col min="6918" max="6922" width="5.77734375" style="96" customWidth="1"/>
    <col min="6923" max="6923" width="7" style="96" customWidth="1"/>
    <col min="6924" max="6929" width="6" style="96" customWidth="1"/>
    <col min="6930" max="6932" width="5.44140625" style="96" customWidth="1"/>
    <col min="6933" max="6933" width="1.44140625" style="96" customWidth="1"/>
    <col min="6934" max="6934" width="12.77734375" style="96" customWidth="1"/>
    <col min="6935" max="6936" width="12.44140625" style="96" bestFit="1" customWidth="1"/>
    <col min="6937" max="7168" width="8.77734375" style="96"/>
    <col min="7169" max="7169" width="3.6640625" style="96" customWidth="1"/>
    <col min="7170" max="7170" width="2.33203125" style="96" customWidth="1"/>
    <col min="7171" max="7171" width="14.44140625" style="96" customWidth="1"/>
    <col min="7172" max="7172" width="8.77734375" style="96" customWidth="1"/>
    <col min="7173" max="7173" width="1.44140625" style="96" customWidth="1"/>
    <col min="7174" max="7178" width="5.77734375" style="96" customWidth="1"/>
    <col min="7179" max="7179" width="7" style="96" customWidth="1"/>
    <col min="7180" max="7185" width="6" style="96" customWidth="1"/>
    <col min="7186" max="7188" width="5.44140625" style="96" customWidth="1"/>
    <col min="7189" max="7189" width="1.44140625" style="96" customWidth="1"/>
    <col min="7190" max="7190" width="12.77734375" style="96" customWidth="1"/>
    <col min="7191" max="7192" width="12.44140625" style="96" bestFit="1" customWidth="1"/>
    <col min="7193" max="7424" width="8.77734375" style="96"/>
    <col min="7425" max="7425" width="3.6640625" style="96" customWidth="1"/>
    <col min="7426" max="7426" width="2.33203125" style="96" customWidth="1"/>
    <col min="7427" max="7427" width="14.44140625" style="96" customWidth="1"/>
    <col min="7428" max="7428" width="8.77734375" style="96" customWidth="1"/>
    <col min="7429" max="7429" width="1.44140625" style="96" customWidth="1"/>
    <col min="7430" max="7434" width="5.77734375" style="96" customWidth="1"/>
    <col min="7435" max="7435" width="7" style="96" customWidth="1"/>
    <col min="7436" max="7441" width="6" style="96" customWidth="1"/>
    <col min="7442" max="7444" width="5.44140625" style="96" customWidth="1"/>
    <col min="7445" max="7445" width="1.44140625" style="96" customWidth="1"/>
    <col min="7446" max="7446" width="12.77734375" style="96" customWidth="1"/>
    <col min="7447" max="7448" width="12.44140625" style="96" bestFit="1" customWidth="1"/>
    <col min="7449" max="7680" width="8.77734375" style="96"/>
    <col min="7681" max="7681" width="3.6640625" style="96" customWidth="1"/>
    <col min="7682" max="7682" width="2.33203125" style="96" customWidth="1"/>
    <col min="7683" max="7683" width="14.44140625" style="96" customWidth="1"/>
    <col min="7684" max="7684" width="8.77734375" style="96" customWidth="1"/>
    <col min="7685" max="7685" width="1.44140625" style="96" customWidth="1"/>
    <col min="7686" max="7690" width="5.77734375" style="96" customWidth="1"/>
    <col min="7691" max="7691" width="7" style="96" customWidth="1"/>
    <col min="7692" max="7697" width="6" style="96" customWidth="1"/>
    <col min="7698" max="7700" width="5.44140625" style="96" customWidth="1"/>
    <col min="7701" max="7701" width="1.44140625" style="96" customWidth="1"/>
    <col min="7702" max="7702" width="12.77734375" style="96" customWidth="1"/>
    <col min="7703" max="7704" width="12.44140625" style="96" bestFit="1" customWidth="1"/>
    <col min="7705" max="7936" width="8.77734375" style="96"/>
    <col min="7937" max="7937" width="3.6640625" style="96" customWidth="1"/>
    <col min="7938" max="7938" width="2.33203125" style="96" customWidth="1"/>
    <col min="7939" max="7939" width="14.44140625" style="96" customWidth="1"/>
    <col min="7940" max="7940" width="8.77734375" style="96" customWidth="1"/>
    <col min="7941" max="7941" width="1.44140625" style="96" customWidth="1"/>
    <col min="7942" max="7946" width="5.77734375" style="96" customWidth="1"/>
    <col min="7947" max="7947" width="7" style="96" customWidth="1"/>
    <col min="7948" max="7953" width="6" style="96" customWidth="1"/>
    <col min="7954" max="7956" width="5.44140625" style="96" customWidth="1"/>
    <col min="7957" max="7957" width="1.44140625" style="96" customWidth="1"/>
    <col min="7958" max="7958" width="12.77734375" style="96" customWidth="1"/>
    <col min="7959" max="7960" width="12.44140625" style="96" bestFit="1" customWidth="1"/>
    <col min="7961" max="8192" width="8.77734375" style="96"/>
    <col min="8193" max="8193" width="3.6640625" style="96" customWidth="1"/>
    <col min="8194" max="8194" width="2.33203125" style="96" customWidth="1"/>
    <col min="8195" max="8195" width="14.44140625" style="96" customWidth="1"/>
    <col min="8196" max="8196" width="8.77734375" style="96" customWidth="1"/>
    <col min="8197" max="8197" width="1.44140625" style="96" customWidth="1"/>
    <col min="8198" max="8202" width="5.77734375" style="96" customWidth="1"/>
    <col min="8203" max="8203" width="7" style="96" customWidth="1"/>
    <col min="8204" max="8209" width="6" style="96" customWidth="1"/>
    <col min="8210" max="8212" width="5.44140625" style="96" customWidth="1"/>
    <col min="8213" max="8213" width="1.44140625" style="96" customWidth="1"/>
    <col min="8214" max="8214" width="12.77734375" style="96" customWidth="1"/>
    <col min="8215" max="8216" width="12.44140625" style="96" bestFit="1" customWidth="1"/>
    <col min="8217" max="8448" width="8.77734375" style="96"/>
    <col min="8449" max="8449" width="3.6640625" style="96" customWidth="1"/>
    <col min="8450" max="8450" width="2.33203125" style="96" customWidth="1"/>
    <col min="8451" max="8451" width="14.44140625" style="96" customWidth="1"/>
    <col min="8452" max="8452" width="8.77734375" style="96" customWidth="1"/>
    <col min="8453" max="8453" width="1.44140625" style="96" customWidth="1"/>
    <col min="8454" max="8458" width="5.77734375" style="96" customWidth="1"/>
    <col min="8459" max="8459" width="7" style="96" customWidth="1"/>
    <col min="8460" max="8465" width="6" style="96" customWidth="1"/>
    <col min="8466" max="8468" width="5.44140625" style="96" customWidth="1"/>
    <col min="8469" max="8469" width="1.44140625" style="96" customWidth="1"/>
    <col min="8470" max="8470" width="12.77734375" style="96" customWidth="1"/>
    <col min="8471" max="8472" width="12.44140625" style="96" bestFit="1" customWidth="1"/>
    <col min="8473" max="8704" width="8.77734375" style="96"/>
    <col min="8705" max="8705" width="3.6640625" style="96" customWidth="1"/>
    <col min="8706" max="8706" width="2.33203125" style="96" customWidth="1"/>
    <col min="8707" max="8707" width="14.44140625" style="96" customWidth="1"/>
    <col min="8708" max="8708" width="8.77734375" style="96" customWidth="1"/>
    <col min="8709" max="8709" width="1.44140625" style="96" customWidth="1"/>
    <col min="8710" max="8714" width="5.77734375" style="96" customWidth="1"/>
    <col min="8715" max="8715" width="7" style="96" customWidth="1"/>
    <col min="8716" max="8721" width="6" style="96" customWidth="1"/>
    <col min="8722" max="8724" width="5.44140625" style="96" customWidth="1"/>
    <col min="8725" max="8725" width="1.44140625" style="96" customWidth="1"/>
    <col min="8726" max="8726" width="12.77734375" style="96" customWidth="1"/>
    <col min="8727" max="8728" width="12.44140625" style="96" bestFit="1" customWidth="1"/>
    <col min="8729" max="8960" width="8.77734375" style="96"/>
    <col min="8961" max="8961" width="3.6640625" style="96" customWidth="1"/>
    <col min="8962" max="8962" width="2.33203125" style="96" customWidth="1"/>
    <col min="8963" max="8963" width="14.44140625" style="96" customWidth="1"/>
    <col min="8964" max="8964" width="8.77734375" style="96" customWidth="1"/>
    <col min="8965" max="8965" width="1.44140625" style="96" customWidth="1"/>
    <col min="8966" max="8970" width="5.77734375" style="96" customWidth="1"/>
    <col min="8971" max="8971" width="7" style="96" customWidth="1"/>
    <col min="8972" max="8977" width="6" style="96" customWidth="1"/>
    <col min="8978" max="8980" width="5.44140625" style="96" customWidth="1"/>
    <col min="8981" max="8981" width="1.44140625" style="96" customWidth="1"/>
    <col min="8982" max="8982" width="12.77734375" style="96" customWidth="1"/>
    <col min="8983" max="8984" width="12.44140625" style="96" bestFit="1" customWidth="1"/>
    <col min="8985" max="9216" width="8.77734375" style="96"/>
    <col min="9217" max="9217" width="3.6640625" style="96" customWidth="1"/>
    <col min="9218" max="9218" width="2.33203125" style="96" customWidth="1"/>
    <col min="9219" max="9219" width="14.44140625" style="96" customWidth="1"/>
    <col min="9220" max="9220" width="8.77734375" style="96" customWidth="1"/>
    <col min="9221" max="9221" width="1.44140625" style="96" customWidth="1"/>
    <col min="9222" max="9226" width="5.77734375" style="96" customWidth="1"/>
    <col min="9227" max="9227" width="7" style="96" customWidth="1"/>
    <col min="9228" max="9233" width="6" style="96" customWidth="1"/>
    <col min="9234" max="9236" width="5.44140625" style="96" customWidth="1"/>
    <col min="9237" max="9237" width="1.44140625" style="96" customWidth="1"/>
    <col min="9238" max="9238" width="12.77734375" style="96" customWidth="1"/>
    <col min="9239" max="9240" width="12.44140625" style="96" bestFit="1" customWidth="1"/>
    <col min="9241" max="9472" width="8.77734375" style="96"/>
    <col min="9473" max="9473" width="3.6640625" style="96" customWidth="1"/>
    <col min="9474" max="9474" width="2.33203125" style="96" customWidth="1"/>
    <col min="9475" max="9475" width="14.44140625" style="96" customWidth="1"/>
    <col min="9476" max="9476" width="8.77734375" style="96" customWidth="1"/>
    <col min="9477" max="9477" width="1.44140625" style="96" customWidth="1"/>
    <col min="9478" max="9482" width="5.77734375" style="96" customWidth="1"/>
    <col min="9483" max="9483" width="7" style="96" customWidth="1"/>
    <col min="9484" max="9489" width="6" style="96" customWidth="1"/>
    <col min="9490" max="9492" width="5.44140625" style="96" customWidth="1"/>
    <col min="9493" max="9493" width="1.44140625" style="96" customWidth="1"/>
    <col min="9494" max="9494" width="12.77734375" style="96" customWidth="1"/>
    <col min="9495" max="9496" width="12.44140625" style="96" bestFit="1" customWidth="1"/>
    <col min="9497" max="9728" width="8.77734375" style="96"/>
    <col min="9729" max="9729" width="3.6640625" style="96" customWidth="1"/>
    <col min="9730" max="9730" width="2.33203125" style="96" customWidth="1"/>
    <col min="9731" max="9731" width="14.44140625" style="96" customWidth="1"/>
    <col min="9732" max="9732" width="8.77734375" style="96" customWidth="1"/>
    <col min="9733" max="9733" width="1.44140625" style="96" customWidth="1"/>
    <col min="9734" max="9738" width="5.77734375" style="96" customWidth="1"/>
    <col min="9739" max="9739" width="7" style="96" customWidth="1"/>
    <col min="9740" max="9745" width="6" style="96" customWidth="1"/>
    <col min="9746" max="9748" width="5.44140625" style="96" customWidth="1"/>
    <col min="9749" max="9749" width="1.44140625" style="96" customWidth="1"/>
    <col min="9750" max="9750" width="12.77734375" style="96" customWidth="1"/>
    <col min="9751" max="9752" width="12.44140625" style="96" bestFit="1" customWidth="1"/>
    <col min="9753" max="9984" width="8.77734375" style="96"/>
    <col min="9985" max="9985" width="3.6640625" style="96" customWidth="1"/>
    <col min="9986" max="9986" width="2.33203125" style="96" customWidth="1"/>
    <col min="9987" max="9987" width="14.44140625" style="96" customWidth="1"/>
    <col min="9988" max="9988" width="8.77734375" style="96" customWidth="1"/>
    <col min="9989" max="9989" width="1.44140625" style="96" customWidth="1"/>
    <col min="9990" max="9994" width="5.77734375" style="96" customWidth="1"/>
    <col min="9995" max="9995" width="7" style="96" customWidth="1"/>
    <col min="9996" max="10001" width="6" style="96" customWidth="1"/>
    <col min="10002" max="10004" width="5.44140625" style="96" customWidth="1"/>
    <col min="10005" max="10005" width="1.44140625" style="96" customWidth="1"/>
    <col min="10006" max="10006" width="12.77734375" style="96" customWidth="1"/>
    <col min="10007" max="10008" width="12.44140625" style="96" bestFit="1" customWidth="1"/>
    <col min="10009" max="10240" width="8.77734375" style="96"/>
    <col min="10241" max="10241" width="3.6640625" style="96" customWidth="1"/>
    <col min="10242" max="10242" width="2.33203125" style="96" customWidth="1"/>
    <col min="10243" max="10243" width="14.44140625" style="96" customWidth="1"/>
    <col min="10244" max="10244" width="8.77734375" style="96" customWidth="1"/>
    <col min="10245" max="10245" width="1.44140625" style="96" customWidth="1"/>
    <col min="10246" max="10250" width="5.77734375" style="96" customWidth="1"/>
    <col min="10251" max="10251" width="7" style="96" customWidth="1"/>
    <col min="10252" max="10257" width="6" style="96" customWidth="1"/>
    <col min="10258" max="10260" width="5.44140625" style="96" customWidth="1"/>
    <col min="10261" max="10261" width="1.44140625" style="96" customWidth="1"/>
    <col min="10262" max="10262" width="12.77734375" style="96" customWidth="1"/>
    <col min="10263" max="10264" width="12.44140625" style="96" bestFit="1" customWidth="1"/>
    <col min="10265" max="10496" width="8.77734375" style="96"/>
    <col min="10497" max="10497" width="3.6640625" style="96" customWidth="1"/>
    <col min="10498" max="10498" width="2.33203125" style="96" customWidth="1"/>
    <col min="10499" max="10499" width="14.44140625" style="96" customWidth="1"/>
    <col min="10500" max="10500" width="8.77734375" style="96" customWidth="1"/>
    <col min="10501" max="10501" width="1.44140625" style="96" customWidth="1"/>
    <col min="10502" max="10506" width="5.77734375" style="96" customWidth="1"/>
    <col min="10507" max="10507" width="7" style="96" customWidth="1"/>
    <col min="10508" max="10513" width="6" style="96" customWidth="1"/>
    <col min="10514" max="10516" width="5.44140625" style="96" customWidth="1"/>
    <col min="10517" max="10517" width="1.44140625" style="96" customWidth="1"/>
    <col min="10518" max="10518" width="12.77734375" style="96" customWidth="1"/>
    <col min="10519" max="10520" width="12.44140625" style="96" bestFit="1" customWidth="1"/>
    <col min="10521" max="10752" width="8.77734375" style="96"/>
    <col min="10753" max="10753" width="3.6640625" style="96" customWidth="1"/>
    <col min="10754" max="10754" width="2.33203125" style="96" customWidth="1"/>
    <col min="10755" max="10755" width="14.44140625" style="96" customWidth="1"/>
    <col min="10756" max="10756" width="8.77734375" style="96" customWidth="1"/>
    <col min="10757" max="10757" width="1.44140625" style="96" customWidth="1"/>
    <col min="10758" max="10762" width="5.77734375" style="96" customWidth="1"/>
    <col min="10763" max="10763" width="7" style="96" customWidth="1"/>
    <col min="10764" max="10769" width="6" style="96" customWidth="1"/>
    <col min="10770" max="10772" width="5.44140625" style="96" customWidth="1"/>
    <col min="10773" max="10773" width="1.44140625" style="96" customWidth="1"/>
    <col min="10774" max="10774" width="12.77734375" style="96" customWidth="1"/>
    <col min="10775" max="10776" width="12.44140625" style="96" bestFit="1" customWidth="1"/>
    <col min="10777" max="11008" width="8.77734375" style="96"/>
    <col min="11009" max="11009" width="3.6640625" style="96" customWidth="1"/>
    <col min="11010" max="11010" width="2.33203125" style="96" customWidth="1"/>
    <col min="11011" max="11011" width="14.44140625" style="96" customWidth="1"/>
    <col min="11012" max="11012" width="8.77734375" style="96" customWidth="1"/>
    <col min="11013" max="11013" width="1.44140625" style="96" customWidth="1"/>
    <col min="11014" max="11018" width="5.77734375" style="96" customWidth="1"/>
    <col min="11019" max="11019" width="7" style="96" customWidth="1"/>
    <col min="11020" max="11025" width="6" style="96" customWidth="1"/>
    <col min="11026" max="11028" width="5.44140625" style="96" customWidth="1"/>
    <col min="11029" max="11029" width="1.44140625" style="96" customWidth="1"/>
    <col min="11030" max="11030" width="12.77734375" style="96" customWidth="1"/>
    <col min="11031" max="11032" width="12.44140625" style="96" bestFit="1" customWidth="1"/>
    <col min="11033" max="11264" width="8.77734375" style="96"/>
    <col min="11265" max="11265" width="3.6640625" style="96" customWidth="1"/>
    <col min="11266" max="11266" width="2.33203125" style="96" customWidth="1"/>
    <col min="11267" max="11267" width="14.44140625" style="96" customWidth="1"/>
    <col min="11268" max="11268" width="8.77734375" style="96" customWidth="1"/>
    <col min="11269" max="11269" width="1.44140625" style="96" customWidth="1"/>
    <col min="11270" max="11274" width="5.77734375" style="96" customWidth="1"/>
    <col min="11275" max="11275" width="7" style="96" customWidth="1"/>
    <col min="11276" max="11281" width="6" style="96" customWidth="1"/>
    <col min="11282" max="11284" width="5.44140625" style="96" customWidth="1"/>
    <col min="11285" max="11285" width="1.44140625" style="96" customWidth="1"/>
    <col min="11286" max="11286" width="12.77734375" style="96" customWidth="1"/>
    <col min="11287" max="11288" width="12.44140625" style="96" bestFit="1" customWidth="1"/>
    <col min="11289" max="11520" width="8.77734375" style="96"/>
    <col min="11521" max="11521" width="3.6640625" style="96" customWidth="1"/>
    <col min="11522" max="11522" width="2.33203125" style="96" customWidth="1"/>
    <col min="11523" max="11523" width="14.44140625" style="96" customWidth="1"/>
    <col min="11524" max="11524" width="8.77734375" style="96" customWidth="1"/>
    <col min="11525" max="11525" width="1.44140625" style="96" customWidth="1"/>
    <col min="11526" max="11530" width="5.77734375" style="96" customWidth="1"/>
    <col min="11531" max="11531" width="7" style="96" customWidth="1"/>
    <col min="11532" max="11537" width="6" style="96" customWidth="1"/>
    <col min="11538" max="11540" width="5.44140625" style="96" customWidth="1"/>
    <col min="11541" max="11541" width="1.44140625" style="96" customWidth="1"/>
    <col min="11542" max="11542" width="12.77734375" style="96" customWidth="1"/>
    <col min="11543" max="11544" width="12.44140625" style="96" bestFit="1" customWidth="1"/>
    <col min="11545" max="11776" width="8.77734375" style="96"/>
    <col min="11777" max="11777" width="3.6640625" style="96" customWidth="1"/>
    <col min="11778" max="11778" width="2.33203125" style="96" customWidth="1"/>
    <col min="11779" max="11779" width="14.44140625" style="96" customWidth="1"/>
    <col min="11780" max="11780" width="8.77734375" style="96" customWidth="1"/>
    <col min="11781" max="11781" width="1.44140625" style="96" customWidth="1"/>
    <col min="11782" max="11786" width="5.77734375" style="96" customWidth="1"/>
    <col min="11787" max="11787" width="7" style="96" customWidth="1"/>
    <col min="11788" max="11793" width="6" style="96" customWidth="1"/>
    <col min="11794" max="11796" width="5.44140625" style="96" customWidth="1"/>
    <col min="11797" max="11797" width="1.44140625" style="96" customWidth="1"/>
    <col min="11798" max="11798" width="12.77734375" style="96" customWidth="1"/>
    <col min="11799" max="11800" width="12.44140625" style="96" bestFit="1" customWidth="1"/>
    <col min="11801" max="12032" width="8.77734375" style="96"/>
    <col min="12033" max="12033" width="3.6640625" style="96" customWidth="1"/>
    <col min="12034" max="12034" width="2.33203125" style="96" customWidth="1"/>
    <col min="12035" max="12035" width="14.44140625" style="96" customWidth="1"/>
    <col min="12036" max="12036" width="8.77734375" style="96" customWidth="1"/>
    <col min="12037" max="12037" width="1.44140625" style="96" customWidth="1"/>
    <col min="12038" max="12042" width="5.77734375" style="96" customWidth="1"/>
    <col min="12043" max="12043" width="7" style="96" customWidth="1"/>
    <col min="12044" max="12049" width="6" style="96" customWidth="1"/>
    <col min="12050" max="12052" width="5.44140625" style="96" customWidth="1"/>
    <col min="12053" max="12053" width="1.44140625" style="96" customWidth="1"/>
    <col min="12054" max="12054" width="12.77734375" style="96" customWidth="1"/>
    <col min="12055" max="12056" width="12.44140625" style="96" bestFit="1" customWidth="1"/>
    <col min="12057" max="12288" width="8.77734375" style="96"/>
    <col min="12289" max="12289" width="3.6640625" style="96" customWidth="1"/>
    <col min="12290" max="12290" width="2.33203125" style="96" customWidth="1"/>
    <col min="12291" max="12291" width="14.44140625" style="96" customWidth="1"/>
    <col min="12292" max="12292" width="8.77734375" style="96" customWidth="1"/>
    <col min="12293" max="12293" width="1.44140625" style="96" customWidth="1"/>
    <col min="12294" max="12298" width="5.77734375" style="96" customWidth="1"/>
    <col min="12299" max="12299" width="7" style="96" customWidth="1"/>
    <col min="12300" max="12305" width="6" style="96" customWidth="1"/>
    <col min="12306" max="12308" width="5.44140625" style="96" customWidth="1"/>
    <col min="12309" max="12309" width="1.44140625" style="96" customWidth="1"/>
    <col min="12310" max="12310" width="12.77734375" style="96" customWidth="1"/>
    <col min="12311" max="12312" width="12.44140625" style="96" bestFit="1" customWidth="1"/>
    <col min="12313" max="12544" width="8.77734375" style="96"/>
    <col min="12545" max="12545" width="3.6640625" style="96" customWidth="1"/>
    <col min="12546" max="12546" width="2.33203125" style="96" customWidth="1"/>
    <col min="12547" max="12547" width="14.44140625" style="96" customWidth="1"/>
    <col min="12548" max="12548" width="8.77734375" style="96" customWidth="1"/>
    <col min="12549" max="12549" width="1.44140625" style="96" customWidth="1"/>
    <col min="12550" max="12554" width="5.77734375" style="96" customWidth="1"/>
    <col min="12555" max="12555" width="7" style="96" customWidth="1"/>
    <col min="12556" max="12561" width="6" style="96" customWidth="1"/>
    <col min="12562" max="12564" width="5.44140625" style="96" customWidth="1"/>
    <col min="12565" max="12565" width="1.44140625" style="96" customWidth="1"/>
    <col min="12566" max="12566" width="12.77734375" style="96" customWidth="1"/>
    <col min="12567" max="12568" width="12.44140625" style="96" bestFit="1" customWidth="1"/>
    <col min="12569" max="12800" width="8.77734375" style="96"/>
    <col min="12801" max="12801" width="3.6640625" style="96" customWidth="1"/>
    <col min="12802" max="12802" width="2.33203125" style="96" customWidth="1"/>
    <col min="12803" max="12803" width="14.44140625" style="96" customWidth="1"/>
    <col min="12804" max="12804" width="8.77734375" style="96" customWidth="1"/>
    <col min="12805" max="12805" width="1.44140625" style="96" customWidth="1"/>
    <col min="12806" max="12810" width="5.77734375" style="96" customWidth="1"/>
    <col min="12811" max="12811" width="7" style="96" customWidth="1"/>
    <col min="12812" max="12817" width="6" style="96" customWidth="1"/>
    <col min="12818" max="12820" width="5.44140625" style="96" customWidth="1"/>
    <col min="12821" max="12821" width="1.44140625" style="96" customWidth="1"/>
    <col min="12822" max="12822" width="12.77734375" style="96" customWidth="1"/>
    <col min="12823" max="12824" width="12.44140625" style="96" bestFit="1" customWidth="1"/>
    <col min="12825" max="13056" width="8.77734375" style="96"/>
    <col min="13057" max="13057" width="3.6640625" style="96" customWidth="1"/>
    <col min="13058" max="13058" width="2.33203125" style="96" customWidth="1"/>
    <col min="13059" max="13059" width="14.44140625" style="96" customWidth="1"/>
    <col min="13060" max="13060" width="8.77734375" style="96" customWidth="1"/>
    <col min="13061" max="13061" width="1.44140625" style="96" customWidth="1"/>
    <col min="13062" max="13066" width="5.77734375" style="96" customWidth="1"/>
    <col min="13067" max="13067" width="7" style="96" customWidth="1"/>
    <col min="13068" max="13073" width="6" style="96" customWidth="1"/>
    <col min="13074" max="13076" width="5.44140625" style="96" customWidth="1"/>
    <col min="13077" max="13077" width="1.44140625" style="96" customWidth="1"/>
    <col min="13078" max="13078" width="12.77734375" style="96" customWidth="1"/>
    <col min="13079" max="13080" width="12.44140625" style="96" bestFit="1" customWidth="1"/>
    <col min="13081" max="13312" width="8.77734375" style="96"/>
    <col min="13313" max="13313" width="3.6640625" style="96" customWidth="1"/>
    <col min="13314" max="13314" width="2.33203125" style="96" customWidth="1"/>
    <col min="13315" max="13315" width="14.44140625" style="96" customWidth="1"/>
    <col min="13316" max="13316" width="8.77734375" style="96" customWidth="1"/>
    <col min="13317" max="13317" width="1.44140625" style="96" customWidth="1"/>
    <col min="13318" max="13322" width="5.77734375" style="96" customWidth="1"/>
    <col min="13323" max="13323" width="7" style="96" customWidth="1"/>
    <col min="13324" max="13329" width="6" style="96" customWidth="1"/>
    <col min="13330" max="13332" width="5.44140625" style="96" customWidth="1"/>
    <col min="13333" max="13333" width="1.44140625" style="96" customWidth="1"/>
    <col min="13334" max="13334" width="12.77734375" style="96" customWidth="1"/>
    <col min="13335" max="13336" width="12.44140625" style="96" bestFit="1" customWidth="1"/>
    <col min="13337" max="13568" width="8.77734375" style="96"/>
    <col min="13569" max="13569" width="3.6640625" style="96" customWidth="1"/>
    <col min="13570" max="13570" width="2.33203125" style="96" customWidth="1"/>
    <col min="13571" max="13571" width="14.44140625" style="96" customWidth="1"/>
    <col min="13572" max="13572" width="8.77734375" style="96" customWidth="1"/>
    <col min="13573" max="13573" width="1.44140625" style="96" customWidth="1"/>
    <col min="13574" max="13578" width="5.77734375" style="96" customWidth="1"/>
    <col min="13579" max="13579" width="7" style="96" customWidth="1"/>
    <col min="13580" max="13585" width="6" style="96" customWidth="1"/>
    <col min="13586" max="13588" width="5.44140625" style="96" customWidth="1"/>
    <col min="13589" max="13589" width="1.44140625" style="96" customWidth="1"/>
    <col min="13590" max="13590" width="12.77734375" style="96" customWidth="1"/>
    <col min="13591" max="13592" width="12.44140625" style="96" bestFit="1" customWidth="1"/>
    <col min="13593" max="13824" width="8.77734375" style="96"/>
    <col min="13825" max="13825" width="3.6640625" style="96" customWidth="1"/>
    <col min="13826" max="13826" width="2.33203125" style="96" customWidth="1"/>
    <col min="13827" max="13827" width="14.44140625" style="96" customWidth="1"/>
    <col min="13828" max="13828" width="8.77734375" style="96" customWidth="1"/>
    <col min="13829" max="13829" width="1.44140625" style="96" customWidth="1"/>
    <col min="13830" max="13834" width="5.77734375" style="96" customWidth="1"/>
    <col min="13835" max="13835" width="7" style="96" customWidth="1"/>
    <col min="13836" max="13841" width="6" style="96" customWidth="1"/>
    <col min="13842" max="13844" width="5.44140625" style="96" customWidth="1"/>
    <col min="13845" max="13845" width="1.44140625" style="96" customWidth="1"/>
    <col min="13846" max="13846" width="12.77734375" style="96" customWidth="1"/>
    <col min="13847" max="13848" width="12.44140625" style="96" bestFit="1" customWidth="1"/>
    <col min="13849" max="14080" width="8.77734375" style="96"/>
    <col min="14081" max="14081" width="3.6640625" style="96" customWidth="1"/>
    <col min="14082" max="14082" width="2.33203125" style="96" customWidth="1"/>
    <col min="14083" max="14083" width="14.44140625" style="96" customWidth="1"/>
    <col min="14084" max="14084" width="8.77734375" style="96" customWidth="1"/>
    <col min="14085" max="14085" width="1.44140625" style="96" customWidth="1"/>
    <col min="14086" max="14090" width="5.77734375" style="96" customWidth="1"/>
    <col min="14091" max="14091" width="7" style="96" customWidth="1"/>
    <col min="14092" max="14097" width="6" style="96" customWidth="1"/>
    <col min="14098" max="14100" width="5.44140625" style="96" customWidth="1"/>
    <col min="14101" max="14101" width="1.44140625" style="96" customWidth="1"/>
    <col min="14102" max="14102" width="12.77734375" style="96" customWidth="1"/>
    <col min="14103" max="14104" width="12.44140625" style="96" bestFit="1" customWidth="1"/>
    <col min="14105" max="14336" width="8.77734375" style="96"/>
    <col min="14337" max="14337" width="3.6640625" style="96" customWidth="1"/>
    <col min="14338" max="14338" width="2.33203125" style="96" customWidth="1"/>
    <col min="14339" max="14339" width="14.44140625" style="96" customWidth="1"/>
    <col min="14340" max="14340" width="8.77734375" style="96" customWidth="1"/>
    <col min="14341" max="14341" width="1.44140625" style="96" customWidth="1"/>
    <col min="14342" max="14346" width="5.77734375" style="96" customWidth="1"/>
    <col min="14347" max="14347" width="7" style="96" customWidth="1"/>
    <col min="14348" max="14353" width="6" style="96" customWidth="1"/>
    <col min="14354" max="14356" width="5.44140625" style="96" customWidth="1"/>
    <col min="14357" max="14357" width="1.44140625" style="96" customWidth="1"/>
    <col min="14358" max="14358" width="12.77734375" style="96" customWidth="1"/>
    <col min="14359" max="14360" width="12.44140625" style="96" bestFit="1" customWidth="1"/>
    <col min="14361" max="14592" width="8.77734375" style="96"/>
    <col min="14593" max="14593" width="3.6640625" style="96" customWidth="1"/>
    <col min="14594" max="14594" width="2.33203125" style="96" customWidth="1"/>
    <col min="14595" max="14595" width="14.44140625" style="96" customWidth="1"/>
    <col min="14596" max="14596" width="8.77734375" style="96" customWidth="1"/>
    <col min="14597" max="14597" width="1.44140625" style="96" customWidth="1"/>
    <col min="14598" max="14602" width="5.77734375" style="96" customWidth="1"/>
    <col min="14603" max="14603" width="7" style="96" customWidth="1"/>
    <col min="14604" max="14609" width="6" style="96" customWidth="1"/>
    <col min="14610" max="14612" width="5.44140625" style="96" customWidth="1"/>
    <col min="14613" max="14613" width="1.44140625" style="96" customWidth="1"/>
    <col min="14614" max="14614" width="12.77734375" style="96" customWidth="1"/>
    <col min="14615" max="14616" width="12.44140625" style="96" bestFit="1" customWidth="1"/>
    <col min="14617" max="14848" width="8.77734375" style="96"/>
    <col min="14849" max="14849" width="3.6640625" style="96" customWidth="1"/>
    <col min="14850" max="14850" width="2.33203125" style="96" customWidth="1"/>
    <col min="14851" max="14851" width="14.44140625" style="96" customWidth="1"/>
    <col min="14852" max="14852" width="8.77734375" style="96" customWidth="1"/>
    <col min="14853" max="14853" width="1.44140625" style="96" customWidth="1"/>
    <col min="14854" max="14858" width="5.77734375" style="96" customWidth="1"/>
    <col min="14859" max="14859" width="7" style="96" customWidth="1"/>
    <col min="14860" max="14865" width="6" style="96" customWidth="1"/>
    <col min="14866" max="14868" width="5.44140625" style="96" customWidth="1"/>
    <col min="14869" max="14869" width="1.44140625" style="96" customWidth="1"/>
    <col min="14870" max="14870" width="12.77734375" style="96" customWidth="1"/>
    <col min="14871" max="14872" width="12.44140625" style="96" bestFit="1" customWidth="1"/>
    <col min="14873" max="15104" width="8.77734375" style="96"/>
    <col min="15105" max="15105" width="3.6640625" style="96" customWidth="1"/>
    <col min="15106" max="15106" width="2.33203125" style="96" customWidth="1"/>
    <col min="15107" max="15107" width="14.44140625" style="96" customWidth="1"/>
    <col min="15108" max="15108" width="8.77734375" style="96" customWidth="1"/>
    <col min="15109" max="15109" width="1.44140625" style="96" customWidth="1"/>
    <col min="15110" max="15114" width="5.77734375" style="96" customWidth="1"/>
    <col min="15115" max="15115" width="7" style="96" customWidth="1"/>
    <col min="15116" max="15121" width="6" style="96" customWidth="1"/>
    <col min="15122" max="15124" width="5.44140625" style="96" customWidth="1"/>
    <col min="15125" max="15125" width="1.44140625" style="96" customWidth="1"/>
    <col min="15126" max="15126" width="12.77734375" style="96" customWidth="1"/>
    <col min="15127" max="15128" width="12.44140625" style="96" bestFit="1" customWidth="1"/>
    <col min="15129" max="15360" width="8.77734375" style="96"/>
    <col min="15361" max="15361" width="3.6640625" style="96" customWidth="1"/>
    <col min="15362" max="15362" width="2.33203125" style="96" customWidth="1"/>
    <col min="15363" max="15363" width="14.44140625" style="96" customWidth="1"/>
    <col min="15364" max="15364" width="8.77734375" style="96" customWidth="1"/>
    <col min="15365" max="15365" width="1.44140625" style="96" customWidth="1"/>
    <col min="15366" max="15370" width="5.77734375" style="96" customWidth="1"/>
    <col min="15371" max="15371" width="7" style="96" customWidth="1"/>
    <col min="15372" max="15377" width="6" style="96" customWidth="1"/>
    <col min="15378" max="15380" width="5.44140625" style="96" customWidth="1"/>
    <col min="15381" max="15381" width="1.44140625" style="96" customWidth="1"/>
    <col min="15382" max="15382" width="12.77734375" style="96" customWidth="1"/>
    <col min="15383" max="15384" width="12.44140625" style="96" bestFit="1" customWidth="1"/>
    <col min="15385" max="15616" width="8.77734375" style="96"/>
    <col min="15617" max="15617" width="3.6640625" style="96" customWidth="1"/>
    <col min="15618" max="15618" width="2.33203125" style="96" customWidth="1"/>
    <col min="15619" max="15619" width="14.44140625" style="96" customWidth="1"/>
    <col min="15620" max="15620" width="8.77734375" style="96" customWidth="1"/>
    <col min="15621" max="15621" width="1.44140625" style="96" customWidth="1"/>
    <col min="15622" max="15626" width="5.77734375" style="96" customWidth="1"/>
    <col min="15627" max="15627" width="7" style="96" customWidth="1"/>
    <col min="15628" max="15633" width="6" style="96" customWidth="1"/>
    <col min="15634" max="15636" width="5.44140625" style="96" customWidth="1"/>
    <col min="15637" max="15637" width="1.44140625" style="96" customWidth="1"/>
    <col min="15638" max="15638" width="12.77734375" style="96" customWidth="1"/>
    <col min="15639" max="15640" width="12.44140625" style="96" bestFit="1" customWidth="1"/>
    <col min="15641" max="15872" width="8.77734375" style="96"/>
    <col min="15873" max="15873" width="3.6640625" style="96" customWidth="1"/>
    <col min="15874" max="15874" width="2.33203125" style="96" customWidth="1"/>
    <col min="15875" max="15875" width="14.44140625" style="96" customWidth="1"/>
    <col min="15876" max="15876" width="8.77734375" style="96" customWidth="1"/>
    <col min="15877" max="15877" width="1.44140625" style="96" customWidth="1"/>
    <col min="15878" max="15882" width="5.77734375" style="96" customWidth="1"/>
    <col min="15883" max="15883" width="7" style="96" customWidth="1"/>
    <col min="15884" max="15889" width="6" style="96" customWidth="1"/>
    <col min="15890" max="15892" width="5.44140625" style="96" customWidth="1"/>
    <col min="15893" max="15893" width="1.44140625" style="96" customWidth="1"/>
    <col min="15894" max="15894" width="12.77734375" style="96" customWidth="1"/>
    <col min="15895" max="15896" width="12.44140625" style="96" bestFit="1" customWidth="1"/>
    <col min="15897" max="16128" width="8.77734375" style="96"/>
    <col min="16129" max="16129" width="3.6640625" style="96" customWidth="1"/>
    <col min="16130" max="16130" width="2.33203125" style="96" customWidth="1"/>
    <col min="16131" max="16131" width="14.44140625" style="96" customWidth="1"/>
    <col min="16132" max="16132" width="8.77734375" style="96" customWidth="1"/>
    <col min="16133" max="16133" width="1.44140625" style="96" customWidth="1"/>
    <col min="16134" max="16138" width="5.77734375" style="96" customWidth="1"/>
    <col min="16139" max="16139" width="7" style="96" customWidth="1"/>
    <col min="16140" max="16145" width="6" style="96" customWidth="1"/>
    <col min="16146" max="16148" width="5.44140625" style="96" customWidth="1"/>
    <col min="16149" max="16149" width="1.44140625" style="96" customWidth="1"/>
    <col min="16150" max="16150" width="12.77734375" style="96" customWidth="1"/>
    <col min="16151" max="16152" width="12.44140625" style="96" bestFit="1" customWidth="1"/>
    <col min="16153" max="16384" width="8.77734375" style="96"/>
  </cols>
  <sheetData>
    <row r="1" spans="1:28" ht="18.75" customHeight="1" x14ac:dyDescent="0.25">
      <c r="A1" s="1"/>
      <c r="B1" s="2"/>
      <c r="C1" s="2"/>
      <c r="D1" s="2"/>
      <c r="E1" s="2"/>
      <c r="F1" s="2"/>
      <c r="G1" s="2"/>
      <c r="H1" s="2"/>
      <c r="I1" s="2"/>
      <c r="J1" s="3" t="s">
        <v>114</v>
      </c>
      <c r="K1" s="2"/>
      <c r="L1" s="2"/>
      <c r="M1" s="2"/>
      <c r="N1" s="2"/>
      <c r="O1" s="2"/>
      <c r="P1" s="2"/>
      <c r="Q1" s="2"/>
      <c r="R1" s="2"/>
      <c r="S1" s="2"/>
      <c r="T1" s="95"/>
    </row>
    <row r="2" spans="1:28" ht="18.75" customHeight="1" x14ac:dyDescent="0.25">
      <c r="A2" s="284" t="s">
        <v>110</v>
      </c>
      <c r="B2" s="6"/>
      <c r="C2" s="6"/>
      <c r="D2" s="6"/>
      <c r="E2" s="6"/>
      <c r="F2" s="6"/>
      <c r="G2" s="6"/>
      <c r="H2" s="6"/>
      <c r="I2" s="6"/>
      <c r="J2" s="6"/>
      <c r="K2" s="6"/>
      <c r="L2" s="6"/>
      <c r="M2" s="6"/>
      <c r="N2" s="6"/>
      <c r="O2" s="6"/>
      <c r="P2" s="6"/>
      <c r="Q2" s="6"/>
      <c r="R2" s="6"/>
      <c r="S2" s="6"/>
      <c r="T2" s="7"/>
      <c r="U2" s="97"/>
      <c r="V2" s="169"/>
      <c r="W2" s="98"/>
      <c r="X2" s="98"/>
      <c r="Y2" s="98"/>
      <c r="Z2" s="98"/>
      <c r="AA2" s="98"/>
      <c r="AB2" s="98"/>
    </row>
    <row r="3" spans="1:28" ht="18.75" customHeight="1" x14ac:dyDescent="0.25">
      <c r="A3" s="8"/>
      <c r="B3" s="9" t="s">
        <v>111</v>
      </c>
      <c r="C3" s="9"/>
      <c r="D3" s="9"/>
      <c r="E3" s="9"/>
      <c r="F3" s="9"/>
      <c r="G3" s="9"/>
      <c r="H3" s="9"/>
      <c r="I3" s="9"/>
      <c r="J3" s="9"/>
      <c r="K3" s="9"/>
      <c r="L3" s="9"/>
      <c r="M3" s="9"/>
      <c r="N3" s="9"/>
      <c r="O3" s="9"/>
      <c r="P3" s="9"/>
      <c r="Q3" s="9"/>
      <c r="R3" s="9"/>
      <c r="S3" s="9"/>
      <c r="T3" s="10"/>
      <c r="U3" s="97"/>
      <c r="V3" s="169"/>
      <c r="W3" s="98"/>
      <c r="X3" s="98"/>
      <c r="Y3" s="98"/>
      <c r="Z3" s="98"/>
      <c r="AA3" s="98"/>
      <c r="AB3" s="98"/>
    </row>
    <row r="4" spans="1:28" s="100" customFormat="1" ht="27" customHeight="1" x14ac:dyDescent="0.25">
      <c r="A4" s="194"/>
      <c r="B4" s="352" t="s">
        <v>65</v>
      </c>
      <c r="C4" s="353"/>
      <c r="D4" s="354"/>
      <c r="E4" s="355"/>
      <c r="F4" s="356" t="s">
        <v>66</v>
      </c>
      <c r="G4" s="353"/>
      <c r="H4" s="378"/>
      <c r="I4" s="379"/>
      <c r="J4" s="356" t="s">
        <v>67</v>
      </c>
      <c r="K4" s="353"/>
      <c r="L4" s="380"/>
      <c r="M4" s="381"/>
      <c r="N4" s="381"/>
      <c r="O4" s="381"/>
      <c r="P4" s="381"/>
      <c r="Q4" s="381"/>
      <c r="R4" s="381"/>
      <c r="S4" s="381"/>
      <c r="T4" s="382"/>
      <c r="U4" s="99"/>
      <c r="V4" s="169"/>
      <c r="W4" s="98"/>
      <c r="X4" s="98"/>
      <c r="Y4" s="98"/>
      <c r="Z4" s="98"/>
      <c r="AA4" s="98"/>
      <c r="AB4" s="98"/>
    </row>
    <row r="5" spans="1:28" ht="15" customHeight="1" x14ac:dyDescent="0.25">
      <c r="A5" s="341" t="s">
        <v>11</v>
      </c>
      <c r="B5" s="11"/>
      <c r="C5" s="12"/>
      <c r="D5" s="13"/>
      <c r="E5" s="101"/>
      <c r="F5" s="102"/>
      <c r="G5" s="101"/>
      <c r="H5" s="101"/>
      <c r="I5" s="101"/>
      <c r="J5" s="14"/>
      <c r="K5" s="14"/>
      <c r="L5" s="170"/>
      <c r="M5" s="170"/>
      <c r="N5" s="182"/>
      <c r="O5" s="182"/>
      <c r="P5" s="383" t="s">
        <v>73</v>
      </c>
      <c r="Q5" s="384"/>
      <c r="R5" s="384"/>
      <c r="S5" s="384"/>
      <c r="T5" s="385"/>
      <c r="U5" s="97"/>
      <c r="V5" s="169"/>
      <c r="W5" s="98"/>
      <c r="X5" s="98"/>
      <c r="Y5" s="98"/>
      <c r="Z5" s="98"/>
      <c r="AA5" s="98"/>
      <c r="AB5" s="98"/>
    </row>
    <row r="6" spans="1:28" ht="15" customHeight="1" x14ac:dyDescent="0.25">
      <c r="A6" s="347"/>
      <c r="B6" s="15"/>
      <c r="C6" s="176"/>
      <c r="D6" s="176"/>
      <c r="E6" s="102"/>
      <c r="G6" s="292" t="s">
        <v>68</v>
      </c>
      <c r="H6" s="293"/>
      <c r="I6" s="293"/>
      <c r="J6" s="293"/>
      <c r="L6" s="170"/>
      <c r="M6" s="170"/>
      <c r="N6" s="182"/>
      <c r="O6" s="182"/>
      <c r="P6" s="372" t="s">
        <v>80</v>
      </c>
      <c r="Q6" s="373"/>
      <c r="R6" s="373"/>
      <c r="S6" s="373"/>
      <c r="T6" s="374"/>
      <c r="U6" s="97"/>
      <c r="V6" s="98"/>
      <c r="W6" s="98"/>
      <c r="X6" s="98"/>
      <c r="Y6" s="98"/>
      <c r="Z6" s="98"/>
      <c r="AA6" s="98"/>
      <c r="AB6" s="98"/>
    </row>
    <row r="7" spans="1:28" ht="15" customHeight="1" x14ac:dyDescent="0.25">
      <c r="A7" s="347"/>
      <c r="B7" s="15"/>
      <c r="C7" s="176"/>
      <c r="D7" s="176"/>
      <c r="E7" s="102"/>
      <c r="F7" s="102"/>
      <c r="L7" s="170"/>
      <c r="M7" s="170"/>
      <c r="N7" s="182"/>
      <c r="O7" s="182"/>
      <c r="P7" s="372"/>
      <c r="Q7" s="373"/>
      <c r="R7" s="373"/>
      <c r="S7" s="373"/>
      <c r="T7" s="374"/>
      <c r="U7" s="97"/>
      <c r="V7" s="98"/>
      <c r="W7" s="98"/>
      <c r="X7" s="98"/>
      <c r="Y7" s="98"/>
      <c r="Z7" s="98"/>
      <c r="AA7" s="98"/>
      <c r="AB7" s="98"/>
    </row>
    <row r="8" spans="1:28" ht="15" customHeight="1" x14ac:dyDescent="0.25">
      <c r="A8" s="347"/>
      <c r="B8" s="15"/>
      <c r="C8" s="15"/>
      <c r="D8" s="15"/>
      <c r="E8" s="102"/>
      <c r="F8" s="102"/>
      <c r="G8" s="370" t="s">
        <v>69</v>
      </c>
      <c r="H8" s="371"/>
      <c r="I8" s="371"/>
      <c r="J8" s="371"/>
      <c r="L8" s="170"/>
      <c r="M8" s="175"/>
      <c r="N8" s="175"/>
      <c r="O8" s="175"/>
      <c r="P8" s="372"/>
      <c r="Q8" s="373"/>
      <c r="R8" s="373"/>
      <c r="S8" s="373"/>
      <c r="T8" s="374"/>
      <c r="U8" s="97"/>
      <c r="Y8" s="98"/>
      <c r="Z8" s="98"/>
      <c r="AA8" s="98"/>
      <c r="AB8" s="98"/>
    </row>
    <row r="9" spans="1:28" ht="15" customHeight="1" x14ac:dyDescent="0.25">
      <c r="A9" s="347"/>
      <c r="B9" s="17"/>
      <c r="C9" s="15"/>
      <c r="D9" s="15"/>
      <c r="E9" s="102"/>
      <c r="F9" s="102"/>
      <c r="L9" s="170"/>
      <c r="M9" s="173"/>
      <c r="N9" s="173"/>
      <c r="O9" s="173"/>
      <c r="P9" s="375" t="s">
        <v>74</v>
      </c>
      <c r="Q9" s="376"/>
      <c r="R9" s="376"/>
      <c r="S9" s="376"/>
      <c r="T9" s="377"/>
      <c r="U9" s="97"/>
      <c r="V9" s="175"/>
      <c r="W9" s="12"/>
      <c r="X9" s="13"/>
      <c r="Y9" s="98"/>
      <c r="Z9" s="98"/>
      <c r="AA9" s="98"/>
      <c r="AB9" s="98"/>
    </row>
    <row r="10" spans="1:28" ht="15" customHeight="1" x14ac:dyDescent="0.25">
      <c r="A10" s="347"/>
      <c r="B10" s="15"/>
      <c r="C10" s="15"/>
      <c r="D10" s="15"/>
      <c r="E10" s="102"/>
      <c r="F10" s="102"/>
      <c r="H10" s="270" t="s">
        <v>70</v>
      </c>
      <c r="I10" s="19"/>
      <c r="J10" s="16"/>
      <c r="L10" s="170"/>
      <c r="M10" s="173"/>
      <c r="N10" s="173"/>
      <c r="O10" s="173"/>
      <c r="P10" s="375"/>
      <c r="Q10" s="376"/>
      <c r="R10" s="376"/>
      <c r="S10" s="376"/>
      <c r="T10" s="377"/>
      <c r="U10" s="97"/>
      <c r="V10" s="173"/>
      <c r="W10" s="173"/>
      <c r="X10" s="173"/>
      <c r="Y10" s="98"/>
      <c r="Z10" s="98"/>
      <c r="AA10" s="98"/>
      <c r="AB10" s="98"/>
    </row>
    <row r="11" spans="1:28" ht="15" customHeight="1" x14ac:dyDescent="0.25">
      <c r="A11" s="347"/>
      <c r="B11" s="17"/>
      <c r="C11" s="15"/>
      <c r="D11" s="15"/>
      <c r="E11" s="105"/>
      <c r="F11" s="105"/>
      <c r="H11" s="271" t="s">
        <v>71</v>
      </c>
      <c r="I11" s="19"/>
      <c r="J11" s="16"/>
      <c r="K11" s="272" t="s">
        <v>72</v>
      </c>
      <c r="L11" s="170"/>
      <c r="M11" s="173"/>
      <c r="N11" s="173"/>
      <c r="O11" s="173"/>
      <c r="P11" s="317" t="s">
        <v>75</v>
      </c>
      <c r="Q11" s="318"/>
      <c r="R11" s="318"/>
      <c r="S11" s="318"/>
      <c r="T11" s="319"/>
      <c r="U11" s="97"/>
      <c r="V11" s="173"/>
      <c r="W11" s="173"/>
      <c r="X11" s="173"/>
      <c r="Y11" s="98"/>
      <c r="Z11" s="98"/>
      <c r="AA11" s="98"/>
      <c r="AB11" s="98"/>
    </row>
    <row r="12" spans="1:28" ht="15" customHeight="1" x14ac:dyDescent="0.25">
      <c r="A12" s="347"/>
      <c r="B12" s="17"/>
      <c r="C12" s="17"/>
      <c r="D12" s="17"/>
      <c r="E12" s="106"/>
      <c r="F12" s="106"/>
      <c r="H12" s="306"/>
      <c r="I12" s="306"/>
      <c r="K12" s="343"/>
      <c r="L12" s="344"/>
      <c r="M12" s="344"/>
      <c r="N12" s="344"/>
      <c r="O12" s="174"/>
      <c r="P12" s="317"/>
      <c r="Q12" s="318"/>
      <c r="R12" s="318"/>
      <c r="S12" s="318"/>
      <c r="T12" s="319"/>
      <c r="U12" s="97"/>
      <c r="V12" s="173"/>
      <c r="W12" s="173"/>
      <c r="X12" s="173"/>
      <c r="Y12" s="98"/>
      <c r="Z12" s="98"/>
      <c r="AA12" s="98"/>
      <c r="AB12" s="98"/>
    </row>
    <row r="13" spans="1:28" ht="15" customHeight="1" x14ac:dyDescent="0.25">
      <c r="A13" s="347"/>
      <c r="B13" s="17"/>
      <c r="C13" s="17"/>
      <c r="D13" s="17"/>
      <c r="L13" s="170"/>
      <c r="M13" s="174"/>
      <c r="N13" s="174"/>
      <c r="O13" s="174"/>
      <c r="P13" s="364" t="s">
        <v>76</v>
      </c>
      <c r="Q13" s="365"/>
      <c r="R13" s="365"/>
      <c r="S13" s="365"/>
      <c r="T13" s="366"/>
      <c r="U13" s="97"/>
      <c r="V13" s="174"/>
      <c r="W13" s="174"/>
      <c r="X13" s="174"/>
      <c r="Y13" s="98"/>
      <c r="Z13" s="98"/>
      <c r="AA13" s="98"/>
      <c r="AB13" s="98"/>
    </row>
    <row r="14" spans="1:28" ht="15" customHeight="1" x14ac:dyDescent="0.25">
      <c r="A14" s="347"/>
      <c r="B14" s="20"/>
      <c r="C14" s="20"/>
      <c r="D14" s="20"/>
      <c r="L14" s="170"/>
      <c r="M14" s="174"/>
      <c r="N14" s="174"/>
      <c r="O14" s="174"/>
      <c r="P14" s="364"/>
      <c r="Q14" s="365"/>
      <c r="R14" s="365"/>
      <c r="S14" s="365"/>
      <c r="T14" s="366"/>
      <c r="U14" s="97"/>
      <c r="V14" s="174"/>
      <c r="W14" s="174"/>
      <c r="X14" s="174"/>
    </row>
    <row r="15" spans="1:28" ht="15" customHeight="1" x14ac:dyDescent="0.25">
      <c r="A15" s="347"/>
      <c r="B15" s="187"/>
      <c r="C15" s="188"/>
      <c r="D15" s="188"/>
      <c r="E15" s="115"/>
      <c r="F15" s="115"/>
      <c r="G15" s="115"/>
      <c r="H15" s="115"/>
      <c r="I15" s="115"/>
      <c r="J15" s="115"/>
      <c r="K15" s="115"/>
      <c r="L15" s="177"/>
      <c r="M15" s="115"/>
      <c r="N15" s="115"/>
      <c r="O15" s="189"/>
      <c r="P15" s="364"/>
      <c r="Q15" s="365"/>
      <c r="R15" s="365"/>
      <c r="S15" s="365"/>
      <c r="T15" s="366"/>
      <c r="U15" s="97"/>
      <c r="V15" s="174"/>
      <c r="W15" s="174"/>
      <c r="X15" s="174"/>
      <c r="Y15" s="174"/>
      <c r="Z15" s="174"/>
      <c r="AA15" s="174"/>
      <c r="AB15" s="174"/>
    </row>
    <row r="16" spans="1:28" ht="12.75" customHeight="1" x14ac:dyDescent="0.25">
      <c r="A16" s="340" t="s">
        <v>12</v>
      </c>
      <c r="B16" s="104"/>
      <c r="C16" s="97"/>
      <c r="D16" s="304" t="s">
        <v>79</v>
      </c>
      <c r="E16" s="305"/>
      <c r="F16" s="305"/>
      <c r="G16" s="305"/>
      <c r="H16" s="16" t="s">
        <v>6</v>
      </c>
      <c r="I16" s="25" t="s">
        <v>7</v>
      </c>
      <c r="J16" s="304" t="s">
        <v>78</v>
      </c>
      <c r="K16" s="305"/>
      <c r="L16" s="305"/>
      <c r="M16" s="305"/>
      <c r="N16" s="97"/>
      <c r="O16" s="97"/>
      <c r="P16" s="367" t="s">
        <v>77</v>
      </c>
      <c r="Q16" s="368"/>
      <c r="R16" s="368"/>
      <c r="S16" s="368"/>
      <c r="T16" s="369"/>
      <c r="U16" s="97"/>
      <c r="V16" s="174"/>
      <c r="W16" s="174"/>
      <c r="X16" s="174"/>
      <c r="Y16" s="174"/>
      <c r="Z16" s="174"/>
      <c r="AA16" s="174"/>
      <c r="AB16" s="174"/>
    </row>
    <row r="17" spans="1:28" ht="12.75" customHeight="1" x14ac:dyDescent="0.25">
      <c r="A17" s="341"/>
      <c r="B17" s="21"/>
      <c r="D17" s="307"/>
      <c r="E17" s="307"/>
      <c r="F17" s="307"/>
      <c r="G17" s="307"/>
      <c r="H17" s="23"/>
      <c r="I17" s="107"/>
      <c r="J17" s="308"/>
      <c r="K17" s="308"/>
      <c r="L17" s="308"/>
      <c r="M17" s="308"/>
      <c r="O17" s="97"/>
      <c r="P17" s="367"/>
      <c r="Q17" s="368"/>
      <c r="R17" s="368"/>
      <c r="S17" s="368"/>
      <c r="T17" s="369"/>
      <c r="U17" s="97"/>
      <c r="V17" s="174"/>
      <c r="W17" s="174"/>
      <c r="X17" s="174"/>
      <c r="Y17" s="174"/>
      <c r="Z17" s="174"/>
      <c r="AA17" s="174"/>
      <c r="AB17" s="174"/>
    </row>
    <row r="18" spans="1:28" ht="12.75" customHeight="1" x14ac:dyDescent="0.25">
      <c r="A18" s="341"/>
      <c r="B18" s="26"/>
      <c r="C18" s="26"/>
      <c r="E18" s="26"/>
      <c r="F18" s="26"/>
      <c r="G18" s="26"/>
      <c r="H18" s="16"/>
      <c r="I18" s="25"/>
      <c r="J18" s="26"/>
      <c r="K18" s="27"/>
      <c r="L18" s="171"/>
      <c r="M18" s="97"/>
      <c r="N18" s="97"/>
      <c r="O18" s="97"/>
      <c r="P18" s="267"/>
      <c r="Q18" s="268"/>
      <c r="R18" s="268"/>
      <c r="S18" s="268"/>
      <c r="T18" s="269"/>
      <c r="U18" s="97"/>
      <c r="V18" s="174"/>
      <c r="W18" s="174"/>
      <c r="X18" s="174"/>
      <c r="Y18" s="174"/>
      <c r="Z18" s="174"/>
      <c r="AA18" s="174"/>
      <c r="AB18" s="174"/>
    </row>
    <row r="19" spans="1:28" ht="12.75" customHeight="1" x14ac:dyDescent="0.25">
      <c r="A19" s="341"/>
      <c r="B19" s="26" t="s">
        <v>81</v>
      </c>
      <c r="C19" s="26"/>
      <c r="E19" s="26"/>
      <c r="F19" s="26"/>
      <c r="G19" s="26"/>
      <c r="H19" s="164"/>
      <c r="I19" s="156"/>
      <c r="J19" s="27"/>
      <c r="K19" s="27"/>
      <c r="L19" s="171"/>
      <c r="M19" s="173"/>
      <c r="N19" s="173"/>
      <c r="O19" s="173"/>
      <c r="P19" s="267"/>
      <c r="Q19" s="268"/>
      <c r="R19" s="268"/>
      <c r="S19" s="268"/>
      <c r="T19" s="269"/>
      <c r="U19" s="97"/>
      <c r="V19" s="174"/>
      <c r="W19" s="174"/>
      <c r="X19" s="174"/>
    </row>
    <row r="20" spans="1:28" ht="12.75" customHeight="1" x14ac:dyDescent="0.25">
      <c r="A20" s="341"/>
      <c r="B20" s="97"/>
      <c r="C20" s="97"/>
      <c r="D20" s="97"/>
      <c r="E20" s="97"/>
      <c r="H20" s="149"/>
      <c r="I20" s="157"/>
      <c r="K20" s="27"/>
      <c r="L20" s="171"/>
      <c r="M20" s="173"/>
      <c r="N20" s="173"/>
      <c r="O20" s="173"/>
      <c r="P20" s="267"/>
      <c r="Q20" s="268"/>
      <c r="R20" s="268"/>
      <c r="S20" s="268"/>
      <c r="T20" s="269"/>
      <c r="U20" s="97"/>
      <c r="V20" s="101"/>
      <c r="W20" s="101"/>
      <c r="X20" s="101"/>
    </row>
    <row r="21" spans="1:28" ht="12.75" customHeight="1" x14ac:dyDescent="0.25">
      <c r="A21" s="341"/>
      <c r="B21" s="273" t="s">
        <v>82</v>
      </c>
      <c r="C21" s="28"/>
      <c r="D21" s="97"/>
      <c r="E21" s="97"/>
      <c r="H21" s="149"/>
      <c r="I21" s="158"/>
      <c r="K21" s="27"/>
      <c r="L21" s="171"/>
      <c r="M21" s="173"/>
      <c r="N21" s="173"/>
      <c r="O21" s="173"/>
      <c r="P21" s="301"/>
      <c r="Q21" s="302"/>
      <c r="R21" s="302"/>
      <c r="S21" s="302"/>
      <c r="T21" s="303"/>
      <c r="U21" s="97"/>
      <c r="V21" s="174"/>
      <c r="W21" s="174"/>
      <c r="X21" s="174"/>
    </row>
    <row r="22" spans="1:28" ht="12.75" customHeight="1" x14ac:dyDescent="0.25">
      <c r="A22" s="341"/>
      <c r="B22" s="97"/>
      <c r="C22" s="97"/>
      <c r="E22" s="97"/>
      <c r="F22" s="148"/>
      <c r="H22" s="204"/>
      <c r="I22" s="205"/>
      <c r="K22" s="27"/>
      <c r="L22" s="171"/>
      <c r="M22" s="173"/>
      <c r="N22" s="173"/>
      <c r="O22" s="173"/>
      <c r="P22" s="181"/>
      <c r="Q22" s="173"/>
      <c r="R22" s="173"/>
      <c r="S22" s="182"/>
      <c r="T22" s="183"/>
      <c r="U22" s="97"/>
      <c r="V22" s="174"/>
      <c r="W22" s="174"/>
      <c r="X22" s="174"/>
    </row>
    <row r="23" spans="1:28" ht="12.75" customHeight="1" x14ac:dyDescent="0.25">
      <c r="A23" s="341"/>
      <c r="B23" s="97"/>
      <c r="C23" s="97"/>
      <c r="D23" s="97"/>
      <c r="E23" s="97"/>
      <c r="F23" s="149"/>
      <c r="H23" s="149"/>
      <c r="I23" s="158"/>
      <c r="K23" s="27"/>
      <c r="L23" s="171"/>
      <c r="M23" s="97"/>
      <c r="N23" s="97"/>
      <c r="O23" s="97"/>
      <c r="P23" s="184"/>
      <c r="Q23" s="182"/>
      <c r="R23" s="182"/>
      <c r="S23" s="182"/>
      <c r="T23" s="183"/>
      <c r="U23" s="97"/>
      <c r="V23" s="174"/>
      <c r="W23" s="174"/>
      <c r="X23" s="174"/>
    </row>
    <row r="24" spans="1:28" ht="12.75" customHeight="1" x14ac:dyDescent="0.25">
      <c r="A24" s="341"/>
      <c r="B24" s="97"/>
      <c r="C24" s="97"/>
      <c r="D24" s="97"/>
      <c r="E24" s="97"/>
      <c r="F24" s="149"/>
      <c r="H24" s="149"/>
      <c r="I24" s="158"/>
      <c r="K24" s="27"/>
      <c r="L24" s="171"/>
      <c r="M24" s="97"/>
      <c r="N24" s="97"/>
      <c r="O24" s="97"/>
      <c r="P24" s="184"/>
      <c r="Q24" s="182"/>
      <c r="R24" s="182"/>
      <c r="S24" s="182"/>
      <c r="T24" s="183"/>
      <c r="U24" s="97"/>
      <c r="V24" s="101"/>
      <c r="W24" s="101"/>
      <c r="X24" s="101"/>
    </row>
    <row r="25" spans="1:28" ht="12.75" customHeight="1" x14ac:dyDescent="0.25">
      <c r="A25" s="341"/>
      <c r="B25" s="97"/>
      <c r="C25" s="97"/>
      <c r="D25" s="97"/>
      <c r="E25" s="97"/>
      <c r="F25" s="274" t="s">
        <v>83</v>
      </c>
      <c r="H25" s="155"/>
      <c r="I25" s="160"/>
      <c r="K25" s="27"/>
      <c r="L25" s="171"/>
      <c r="M25" s="97"/>
      <c r="N25" s="97"/>
      <c r="O25" s="97"/>
      <c r="P25" s="184"/>
      <c r="Q25" s="182"/>
      <c r="R25" s="182"/>
      <c r="S25" s="182"/>
      <c r="T25" s="183"/>
      <c r="U25" s="97"/>
      <c r="V25" s="101"/>
      <c r="W25" s="101"/>
      <c r="X25" s="101"/>
    </row>
    <row r="26" spans="1:28" ht="12.75" customHeight="1" x14ac:dyDescent="0.25">
      <c r="A26" s="341"/>
      <c r="B26" s="97"/>
      <c r="C26" s="97"/>
      <c r="D26" s="97"/>
      <c r="E26" s="97"/>
      <c r="F26" s="149"/>
      <c r="H26" s="161"/>
      <c r="I26" s="158"/>
      <c r="K26" s="27"/>
      <c r="L26" s="171"/>
      <c r="M26" s="97"/>
      <c r="N26" s="97"/>
      <c r="O26" s="97"/>
      <c r="P26" s="184"/>
      <c r="Q26" s="182"/>
      <c r="R26" s="182"/>
      <c r="S26" s="182"/>
      <c r="T26" s="183"/>
      <c r="U26" s="97"/>
      <c r="V26" s="173"/>
      <c r="W26" s="173"/>
      <c r="X26" s="173"/>
    </row>
    <row r="27" spans="1:28" ht="12.75" customHeight="1" x14ac:dyDescent="0.25">
      <c r="A27" s="341"/>
      <c r="B27" s="97"/>
      <c r="C27" s="97"/>
      <c r="D27" s="97"/>
      <c r="E27" s="97"/>
      <c r="F27" s="149"/>
      <c r="H27" s="149"/>
      <c r="I27" s="158"/>
      <c r="K27" s="27"/>
      <c r="L27" s="171"/>
      <c r="M27" s="97"/>
      <c r="N27" s="97"/>
      <c r="O27" s="97"/>
      <c r="P27" s="184"/>
      <c r="Q27" s="182"/>
      <c r="R27" s="182"/>
      <c r="S27" s="182"/>
      <c r="T27" s="183"/>
      <c r="U27" s="97"/>
      <c r="V27" s="173"/>
      <c r="W27" s="173"/>
      <c r="X27" s="173"/>
    </row>
    <row r="28" spans="1:28" ht="12.75" customHeight="1" x14ac:dyDescent="0.25">
      <c r="A28" s="341"/>
      <c r="B28" s="97"/>
      <c r="C28" s="97"/>
      <c r="E28" s="97"/>
      <c r="F28" s="282" t="s">
        <v>104</v>
      </c>
      <c r="H28" s="155"/>
      <c r="I28" s="159"/>
      <c r="K28" s="27"/>
      <c r="L28" s="171"/>
      <c r="M28" s="97"/>
      <c r="N28" s="97"/>
      <c r="O28" s="97"/>
      <c r="P28" s="184"/>
      <c r="Q28" s="182"/>
      <c r="R28" s="182"/>
      <c r="S28" s="182"/>
      <c r="T28" s="183"/>
      <c r="U28" s="97"/>
      <c r="V28" s="173"/>
      <c r="W28" s="173"/>
      <c r="X28" s="173"/>
    </row>
    <row r="29" spans="1:28" ht="12.75" customHeight="1" x14ac:dyDescent="0.25">
      <c r="A29" s="341"/>
      <c r="B29" s="97"/>
      <c r="C29" s="97"/>
      <c r="D29" s="97"/>
      <c r="E29" s="97"/>
      <c r="I29" s="107"/>
      <c r="K29" s="27"/>
      <c r="L29" s="171"/>
      <c r="M29" s="171"/>
      <c r="N29" s="182"/>
      <c r="O29" s="182"/>
      <c r="P29" s="184"/>
      <c r="Q29" s="182"/>
      <c r="R29" s="182"/>
      <c r="S29" s="182"/>
      <c r="T29" s="183"/>
      <c r="U29" s="97"/>
      <c r="V29" s="173"/>
      <c r="W29" s="173"/>
      <c r="X29" s="173"/>
    </row>
    <row r="30" spans="1:28" s="97" customFormat="1" ht="12.75" customHeight="1" x14ac:dyDescent="0.25">
      <c r="A30" s="341"/>
      <c r="B30" s="275" t="s">
        <v>84</v>
      </c>
      <c r="D30" s="108"/>
      <c r="H30" s="109" t="str">
        <f>IF(egall="","",IF(egall &gt;0,(1-egfollow/egall),0))</f>
        <v/>
      </c>
      <c r="I30" s="110" t="str">
        <f>IF(cgall="","",IF(cgall&gt;0,(1-cgfollow/cgall),0))</f>
        <v/>
      </c>
      <c r="J30" s="29"/>
      <c r="K30" s="30"/>
      <c r="L30" s="171"/>
      <c r="M30" s="171"/>
      <c r="N30" s="182"/>
      <c r="O30" s="182"/>
      <c r="P30" s="184"/>
      <c r="Q30" s="182"/>
      <c r="R30" s="182"/>
      <c r="S30" s="182"/>
      <c r="T30" s="183"/>
      <c r="V30" s="101"/>
      <c r="W30" s="101"/>
      <c r="X30" s="101"/>
    </row>
    <row r="31" spans="1:28" ht="12.75" customHeight="1" x14ac:dyDescent="0.25">
      <c r="A31" s="351"/>
      <c r="B31" s="31"/>
      <c r="C31" s="111"/>
      <c r="D31" s="112"/>
      <c r="E31" s="111"/>
      <c r="F31" s="111"/>
      <c r="G31" s="111"/>
      <c r="H31" s="113"/>
      <c r="I31" s="114"/>
      <c r="J31" s="115"/>
      <c r="K31" s="32"/>
      <c r="L31" s="178"/>
      <c r="M31" s="178"/>
      <c r="N31" s="185"/>
      <c r="O31" s="185"/>
      <c r="P31" s="184"/>
      <c r="Q31" s="182"/>
      <c r="R31" s="182"/>
      <c r="S31" s="182"/>
      <c r="T31" s="183"/>
      <c r="U31" s="97"/>
    </row>
    <row r="32" spans="1:28" ht="14.25" customHeight="1" x14ac:dyDescent="0.25">
      <c r="A32" s="340" t="s">
        <v>13</v>
      </c>
      <c r="B32" s="28"/>
      <c r="C32" s="28"/>
      <c r="D32" s="304" t="s">
        <v>85</v>
      </c>
      <c r="E32" s="305"/>
      <c r="F32" s="305"/>
      <c r="G32" s="195"/>
      <c r="H32" s="16"/>
      <c r="I32" s="25"/>
      <c r="J32" s="97"/>
      <c r="K32" s="30"/>
      <c r="L32" s="171"/>
      <c r="M32" s="171"/>
      <c r="N32" s="182"/>
      <c r="O32" s="182"/>
      <c r="P32" s="184"/>
      <c r="Q32" s="182"/>
      <c r="R32" s="182"/>
      <c r="S32" s="182"/>
      <c r="T32" s="183"/>
      <c r="U32" s="97"/>
    </row>
    <row r="33" spans="1:25" ht="12.75" customHeight="1" x14ac:dyDescent="0.25">
      <c r="A33" s="347"/>
      <c r="C33" s="283" t="s">
        <v>105</v>
      </c>
      <c r="D33" s="345"/>
      <c r="E33" s="345"/>
      <c r="F33" s="345"/>
      <c r="G33" s="33" t="s">
        <v>18</v>
      </c>
      <c r="I33" s="107"/>
      <c r="J33" s="34" t="s">
        <v>19</v>
      </c>
      <c r="K33" s="27"/>
      <c r="L33" s="171"/>
      <c r="M33" s="171"/>
      <c r="N33" s="182"/>
      <c r="O33" s="182"/>
      <c r="P33" s="184"/>
      <c r="Q33" s="182"/>
      <c r="R33" s="182"/>
      <c r="S33" s="182"/>
      <c r="T33" s="183"/>
      <c r="U33" s="97"/>
    </row>
    <row r="34" spans="1:25" ht="12.75" customHeight="1" x14ac:dyDescent="0.25">
      <c r="A34" s="347"/>
      <c r="B34" s="97"/>
      <c r="C34" s="278" t="s">
        <v>86</v>
      </c>
      <c r="D34" s="346"/>
      <c r="E34" s="346"/>
      <c r="F34" s="346"/>
      <c r="I34" s="107"/>
      <c r="K34" s="27"/>
      <c r="L34" s="171"/>
      <c r="M34" s="171"/>
      <c r="N34" s="182"/>
      <c r="O34" s="182"/>
      <c r="P34" s="184"/>
      <c r="Q34" s="182"/>
      <c r="R34" s="182"/>
      <c r="S34" s="182"/>
      <c r="T34" s="183"/>
      <c r="U34" s="97"/>
    </row>
    <row r="35" spans="1:25" ht="12.75" customHeight="1" x14ac:dyDescent="0.25">
      <c r="A35" s="347"/>
      <c r="B35" s="97"/>
      <c r="C35" s="150"/>
      <c r="D35" s="97"/>
      <c r="F35" s="276" t="s">
        <v>87</v>
      </c>
      <c r="H35" s="155"/>
      <c r="I35" s="199"/>
      <c r="K35" s="27"/>
      <c r="L35" s="171"/>
      <c r="M35" s="171"/>
      <c r="N35" s="182"/>
      <c r="O35" s="182"/>
      <c r="P35" s="184"/>
      <c r="Q35" s="182"/>
      <c r="R35" s="182"/>
      <c r="S35" s="182"/>
      <c r="T35" s="183"/>
      <c r="U35" s="97"/>
      <c r="V35" s="97"/>
      <c r="W35" s="97"/>
      <c r="X35" s="97"/>
    </row>
    <row r="36" spans="1:25" ht="12.75" customHeight="1" x14ac:dyDescent="0.25">
      <c r="A36" s="347"/>
      <c r="B36" s="97"/>
      <c r="C36" s="150"/>
      <c r="D36" s="97"/>
      <c r="E36" s="118"/>
      <c r="H36" s="149"/>
      <c r="I36" s="157"/>
      <c r="K36" s="27"/>
      <c r="L36" s="171"/>
      <c r="M36" s="171"/>
      <c r="N36" s="182"/>
      <c r="O36" s="182"/>
      <c r="P36" s="184"/>
      <c r="Q36" s="182"/>
      <c r="R36" s="182"/>
      <c r="S36" s="182"/>
      <c r="T36" s="183"/>
      <c r="U36" s="97"/>
    </row>
    <row r="37" spans="1:25" ht="12.75" customHeight="1" x14ac:dyDescent="0.25">
      <c r="A37" s="347"/>
      <c r="B37" s="97"/>
      <c r="C37" s="150"/>
      <c r="D37" s="97"/>
      <c r="E37" s="103"/>
      <c r="H37" s="149"/>
      <c r="I37" s="158"/>
      <c r="K37" s="27"/>
      <c r="L37" s="171"/>
      <c r="M37" s="171"/>
      <c r="N37" s="182"/>
      <c r="O37" s="182"/>
      <c r="P37" s="184"/>
      <c r="Q37" s="182"/>
      <c r="R37" s="182"/>
      <c r="S37" s="182"/>
      <c r="T37" s="183"/>
      <c r="U37" s="97"/>
    </row>
    <row r="38" spans="1:25" s="97" customFormat="1" ht="12.75" customHeight="1" x14ac:dyDescent="0.25">
      <c r="A38" s="347"/>
      <c r="C38" s="150"/>
      <c r="F38" s="276" t="s">
        <v>88</v>
      </c>
      <c r="G38" s="108"/>
      <c r="H38" s="162"/>
      <c r="I38" s="163"/>
      <c r="K38" s="30"/>
      <c r="L38" s="170"/>
      <c r="M38" s="171"/>
      <c r="N38" s="182"/>
      <c r="O38" s="182"/>
      <c r="P38" s="184"/>
      <c r="Q38" s="182"/>
      <c r="R38" s="182"/>
      <c r="S38" s="182"/>
      <c r="T38" s="183"/>
      <c r="V38" s="96"/>
      <c r="W38" s="96"/>
      <c r="X38" s="96"/>
    </row>
    <row r="39" spans="1:25" ht="12.75" customHeight="1" x14ac:dyDescent="0.25">
      <c r="A39" s="347"/>
      <c r="B39" s="97"/>
      <c r="C39" s="150"/>
      <c r="D39" s="97"/>
      <c r="E39" s="118"/>
      <c r="F39" s="97"/>
      <c r="G39" s="35" t="s">
        <v>20</v>
      </c>
      <c r="H39" s="161"/>
      <c r="I39" s="158"/>
      <c r="J39" s="36" t="s">
        <v>21</v>
      </c>
      <c r="K39" s="30"/>
      <c r="L39" s="171"/>
      <c r="M39" s="171"/>
      <c r="N39" s="182"/>
      <c r="O39" s="182"/>
      <c r="P39" s="184"/>
      <c r="Q39" s="182"/>
      <c r="R39" s="182"/>
      <c r="S39" s="182"/>
      <c r="T39" s="183"/>
      <c r="U39" s="97"/>
    </row>
    <row r="40" spans="1:25" ht="12.75" customHeight="1" x14ac:dyDescent="0.25">
      <c r="A40" s="347"/>
      <c r="B40" s="97"/>
      <c r="C40" s="285" t="s">
        <v>112</v>
      </c>
      <c r="D40" s="348" t="s">
        <v>85</v>
      </c>
      <c r="E40" s="349"/>
      <c r="F40" s="349"/>
      <c r="G40" s="35"/>
      <c r="H40" s="30"/>
      <c r="I40" s="37"/>
      <c r="J40" s="36"/>
      <c r="K40" s="30"/>
      <c r="L40" s="171"/>
      <c r="M40" s="171"/>
      <c r="N40" s="182"/>
      <c r="O40" s="182"/>
      <c r="P40" s="184"/>
      <c r="Q40" s="182"/>
      <c r="R40" s="182"/>
      <c r="S40" s="182"/>
      <c r="T40" s="183"/>
      <c r="U40" s="97"/>
      <c r="Y40" s="119"/>
    </row>
    <row r="41" spans="1:25" ht="12.75" customHeight="1" x14ac:dyDescent="0.25">
      <c r="A41" s="347"/>
      <c r="B41" s="97"/>
      <c r="C41" s="274" t="s">
        <v>106</v>
      </c>
      <c r="D41" s="345"/>
      <c r="E41" s="345"/>
      <c r="F41" s="345"/>
      <c r="G41" s="35"/>
      <c r="H41" s="97"/>
      <c r="I41" s="107"/>
      <c r="J41" s="36"/>
      <c r="K41" s="97"/>
      <c r="L41" s="171"/>
      <c r="M41" s="171"/>
      <c r="N41" s="182"/>
      <c r="O41" s="182"/>
      <c r="P41" s="184"/>
      <c r="Q41" s="182"/>
      <c r="R41" s="182"/>
      <c r="S41" s="182"/>
      <c r="T41" s="183"/>
      <c r="U41" s="97"/>
    </row>
    <row r="42" spans="1:25" ht="12.75" customHeight="1" x14ac:dyDescent="0.25">
      <c r="A42" s="347"/>
      <c r="B42" s="97"/>
      <c r="D42" s="346"/>
      <c r="E42" s="346"/>
      <c r="F42" s="346"/>
      <c r="G42" s="97"/>
      <c r="H42" s="97"/>
      <c r="I42" s="107"/>
      <c r="J42" s="97"/>
      <c r="K42" s="97"/>
      <c r="L42" s="171"/>
      <c r="M42" s="171"/>
      <c r="N42" s="182"/>
      <c r="O42" s="182"/>
      <c r="P42" s="184"/>
      <c r="Q42" s="182"/>
      <c r="R42" s="182"/>
      <c r="S42" s="182"/>
      <c r="T42" s="183"/>
      <c r="U42" s="97"/>
      <c r="W42" s="120"/>
    </row>
    <row r="43" spans="1:25" ht="12.75" customHeight="1" x14ac:dyDescent="0.25">
      <c r="A43" s="347"/>
      <c r="B43" s="97"/>
      <c r="C43" s="97"/>
      <c r="D43" s="22"/>
      <c r="F43" s="276" t="s">
        <v>89</v>
      </c>
      <c r="G43" s="97"/>
      <c r="H43" s="164"/>
      <c r="I43" s="165"/>
      <c r="J43" s="101"/>
      <c r="K43" s="97"/>
      <c r="L43" s="170"/>
      <c r="M43" s="170"/>
      <c r="N43" s="182"/>
      <c r="O43" s="182"/>
      <c r="P43" s="184"/>
      <c r="Q43" s="182"/>
      <c r="R43" s="182"/>
      <c r="S43" s="182"/>
      <c r="T43" s="183"/>
      <c r="U43" s="97"/>
    </row>
    <row r="44" spans="1:25" ht="12.75" customHeight="1" x14ac:dyDescent="0.25">
      <c r="A44" s="347"/>
      <c r="B44" s="97"/>
      <c r="C44" s="97"/>
      <c r="D44" s="22"/>
      <c r="F44" s="276" t="s">
        <v>90</v>
      </c>
      <c r="G44" s="97"/>
      <c r="H44" s="166"/>
      <c r="I44" s="167"/>
      <c r="J44" s="101"/>
      <c r="K44" s="97"/>
      <c r="L44" s="170"/>
      <c r="M44" s="170"/>
      <c r="N44" s="182"/>
      <c r="O44" s="182"/>
      <c r="P44" s="184"/>
      <c r="Q44" s="182"/>
      <c r="R44" s="182"/>
      <c r="S44" s="182"/>
      <c r="T44" s="183"/>
      <c r="U44" s="97"/>
      <c r="V44" s="121"/>
    </row>
    <row r="45" spans="1:25" ht="12.75" customHeight="1" x14ac:dyDescent="0.25">
      <c r="A45" s="347"/>
      <c r="B45" s="97"/>
      <c r="C45" s="97"/>
      <c r="D45" s="108"/>
      <c r="F45" s="276" t="s">
        <v>91</v>
      </c>
      <c r="G45" s="97"/>
      <c r="H45" s="166"/>
      <c r="I45" s="167"/>
      <c r="J45" s="97"/>
      <c r="K45" s="97"/>
      <c r="L45" s="170"/>
      <c r="M45" s="170"/>
      <c r="N45" s="182"/>
      <c r="O45" s="182"/>
      <c r="P45" s="184"/>
      <c r="Q45" s="182"/>
      <c r="R45" s="182"/>
      <c r="S45" s="182"/>
      <c r="T45" s="183"/>
      <c r="U45" s="97"/>
      <c r="W45" s="122"/>
    </row>
    <row r="46" spans="1:25" ht="12.75" customHeight="1" x14ac:dyDescent="0.25">
      <c r="A46" s="350"/>
      <c r="B46" s="115"/>
      <c r="C46" s="115"/>
      <c r="D46" s="123"/>
      <c r="E46" s="39"/>
      <c r="F46" s="115"/>
      <c r="G46" s="115"/>
      <c r="H46" s="111"/>
      <c r="I46" s="111"/>
      <c r="J46" s="115"/>
      <c r="K46" s="115"/>
      <c r="L46" s="177"/>
      <c r="M46" s="177"/>
      <c r="N46" s="185"/>
      <c r="O46" s="185"/>
      <c r="P46" s="184"/>
      <c r="Q46" s="182"/>
      <c r="R46" s="182"/>
      <c r="S46" s="182"/>
      <c r="T46" s="183"/>
      <c r="U46" s="97"/>
    </row>
    <row r="47" spans="1:25" ht="12.75" customHeight="1" x14ac:dyDescent="0.25">
      <c r="A47" s="340"/>
      <c r="E47" s="28"/>
      <c r="F47" s="276" t="s">
        <v>93</v>
      </c>
      <c r="G47" s="97"/>
      <c r="H47" s="40"/>
      <c r="I47" s="40"/>
      <c r="J47" s="101"/>
      <c r="K47" s="30"/>
      <c r="L47" s="171"/>
      <c r="M47" s="171"/>
      <c r="N47" s="182"/>
      <c r="O47" s="182"/>
      <c r="P47" s="184"/>
      <c r="Q47" s="182"/>
      <c r="R47" s="182"/>
      <c r="S47" s="182"/>
      <c r="T47" s="183"/>
      <c r="U47" s="97"/>
    </row>
    <row r="48" spans="1:25" ht="12.75" customHeight="1" x14ac:dyDescent="0.25">
      <c r="A48" s="341"/>
      <c r="B48" s="28"/>
      <c r="C48" s="28"/>
      <c r="D48" s="124"/>
      <c r="F48" s="117" t="s">
        <v>92</v>
      </c>
      <c r="G48" s="118"/>
      <c r="H48" s="168">
        <v>100</v>
      </c>
      <c r="I48" s="280" t="s">
        <v>94</v>
      </c>
      <c r="J48" s="101"/>
      <c r="K48" s="30"/>
      <c r="L48" s="171"/>
      <c r="M48" s="171"/>
      <c r="N48" s="182"/>
      <c r="O48" s="182"/>
      <c r="P48" s="184"/>
      <c r="Q48" s="182"/>
      <c r="R48" s="182"/>
      <c r="S48" s="182"/>
      <c r="T48" s="183"/>
      <c r="U48" s="97"/>
    </row>
    <row r="49" spans="1:24" ht="12.75" customHeight="1" thickBot="1" x14ac:dyDescent="0.3">
      <c r="A49" s="342"/>
      <c r="B49" s="126"/>
      <c r="C49" s="126"/>
      <c r="D49" s="126"/>
      <c r="E49" s="126"/>
      <c r="F49" s="279"/>
      <c r="G49" s="126"/>
      <c r="H49" s="126"/>
      <c r="I49" s="126"/>
      <c r="J49" s="41"/>
      <c r="K49" s="126"/>
      <c r="L49" s="172"/>
      <c r="M49" s="172"/>
      <c r="N49" s="186"/>
      <c r="O49" s="186"/>
      <c r="P49" s="192"/>
      <c r="Q49" s="186"/>
      <c r="R49" s="186"/>
      <c r="S49" s="186"/>
      <c r="T49" s="193"/>
      <c r="U49" s="97"/>
    </row>
    <row r="50" spans="1:24" ht="18.75" customHeight="1" x14ac:dyDescent="0.3">
      <c r="A50" s="127"/>
      <c r="B50" s="281" t="s">
        <v>95</v>
      </c>
      <c r="C50" s="42"/>
      <c r="D50" s="128"/>
      <c r="E50" s="43"/>
      <c r="F50" s="44"/>
      <c r="G50" s="196">
        <v>95</v>
      </c>
      <c r="H50" s="45" t="s">
        <v>96</v>
      </c>
      <c r="I50" s="128"/>
      <c r="J50" s="128"/>
      <c r="K50" s="128"/>
      <c r="L50" s="129"/>
      <c r="M50" s="129"/>
      <c r="N50" s="128"/>
      <c r="O50" s="197" t="s">
        <v>47</v>
      </c>
      <c r="P50" s="179">
        <f>NORMSINV(1-((100-ci)/100)/2)</f>
        <v>1.9599639845400536</v>
      </c>
      <c r="Q50" s="179"/>
      <c r="R50" s="179"/>
      <c r="S50" s="179"/>
      <c r="T50" s="180"/>
      <c r="U50" s="101"/>
      <c r="V50" s="286"/>
      <c r="W50" s="130"/>
      <c r="X50" s="130"/>
    </row>
    <row r="51" spans="1:24" ht="12.75" customHeight="1" x14ac:dyDescent="0.25">
      <c r="A51" s="320" t="s">
        <v>3</v>
      </c>
      <c r="B51" s="46"/>
      <c r="C51" s="47"/>
      <c r="D51" s="47" t="e">
        <f>TINV((100-ci)/100,egfollow+cgfollow-2)</f>
        <v>#NUM!</v>
      </c>
      <c r="E51" s="131"/>
      <c r="F51" s="410" t="str">
        <f>"Occurrence per " &amp; per &amp; " " &amp; "persons"</f>
        <v>Occurrence per 100 persons</v>
      </c>
      <c r="G51" s="321"/>
      <c r="H51" s="321"/>
      <c r="I51" s="321"/>
      <c r="J51" s="321"/>
      <c r="K51" s="411"/>
      <c r="L51" s="324" t="str">
        <f>"Exposure effects per " &amp; per &amp; " " &amp; "persons"</f>
        <v>Exposure effects per 100 persons</v>
      </c>
      <c r="M51" s="412"/>
      <c r="N51" s="412"/>
      <c r="O51" s="412"/>
      <c r="P51" s="412"/>
      <c r="Q51" s="413"/>
      <c r="R51" s="327" t="s">
        <v>108</v>
      </c>
      <c r="S51" s="328"/>
      <c r="T51" s="329"/>
      <c r="U51" s="289"/>
      <c r="V51" s="290"/>
    </row>
    <row r="52" spans="1:24" ht="12.75" customHeight="1" x14ac:dyDescent="0.25">
      <c r="A52" s="320"/>
      <c r="B52" s="46"/>
      <c r="C52" s="47"/>
      <c r="D52" s="47"/>
      <c r="E52" s="131"/>
      <c r="F52" s="336" t="s">
        <v>98</v>
      </c>
      <c r="G52" s="310"/>
      <c r="H52" s="310"/>
      <c r="I52" s="309" t="s">
        <v>99</v>
      </c>
      <c r="J52" s="310"/>
      <c r="K52" s="311"/>
      <c r="L52" s="414" t="s">
        <v>100</v>
      </c>
      <c r="M52" s="415"/>
      <c r="N52" s="416"/>
      <c r="O52" s="313" t="s">
        <v>101</v>
      </c>
      <c r="P52" s="314"/>
      <c r="Q52" s="315"/>
      <c r="R52" s="330"/>
      <c r="S52" s="331"/>
      <c r="T52" s="332"/>
      <c r="U52" s="289"/>
      <c r="V52" s="290"/>
    </row>
    <row r="53" spans="1:24" s="130" customFormat="1" ht="12.75" customHeight="1" x14ac:dyDescent="0.25">
      <c r="A53" s="320"/>
      <c r="B53" s="48"/>
      <c r="C53" s="49"/>
      <c r="D53" s="50"/>
      <c r="E53" s="132"/>
      <c r="F53" s="316" t="s">
        <v>34</v>
      </c>
      <c r="G53" s="295"/>
      <c r="H53" s="295"/>
      <c r="I53" s="296" t="s">
        <v>35</v>
      </c>
      <c r="J53" s="295"/>
      <c r="K53" s="297"/>
      <c r="L53" s="294" t="s">
        <v>36</v>
      </c>
      <c r="M53" s="295"/>
      <c r="N53" s="295"/>
      <c r="O53" s="296" t="s">
        <v>37</v>
      </c>
      <c r="P53" s="295"/>
      <c r="Q53" s="297"/>
      <c r="R53" s="333"/>
      <c r="S53" s="334"/>
      <c r="T53" s="335"/>
      <c r="U53" s="133"/>
      <c r="V53" s="134"/>
      <c r="W53" s="134"/>
      <c r="X53" s="96"/>
    </row>
    <row r="54" spans="1:24" ht="12.75" customHeight="1" x14ac:dyDescent="0.25">
      <c r="A54" s="320"/>
      <c r="B54" s="277" t="s">
        <v>102</v>
      </c>
      <c r="E54" s="135"/>
      <c r="F54" s="4"/>
      <c r="G54" s="51"/>
      <c r="H54" s="27"/>
      <c r="I54" s="52"/>
      <c r="J54" s="53"/>
      <c r="K54" s="54"/>
      <c r="L54" s="136"/>
      <c r="M54" s="51"/>
      <c r="N54" s="27"/>
      <c r="O54" s="52"/>
      <c r="P54" s="53"/>
      <c r="Q54" s="24"/>
      <c r="R54" s="298"/>
      <c r="S54" s="299"/>
      <c r="T54" s="300"/>
      <c r="U54" s="104"/>
      <c r="W54" s="134"/>
    </row>
    <row r="55" spans="1:24" ht="12.75" customHeight="1" x14ac:dyDescent="0.25">
      <c r="A55" s="320"/>
      <c r="B55" s="149"/>
      <c r="C55" s="339" t="s">
        <v>97</v>
      </c>
      <c r="D55" s="339"/>
      <c r="E55" s="137"/>
      <c r="F55" s="55"/>
      <c r="G55" s="138" t="str">
        <f>IF(aa="","",IF(egall=0,"",per*aa/egall))</f>
        <v/>
      </c>
      <c r="H55" s="55"/>
      <c r="I55" s="56"/>
      <c r="J55" s="139" t="str">
        <f>IF(bb="","",IF(cgall=0,"",per*bb/cgall))</f>
        <v/>
      </c>
      <c r="K55" s="57"/>
      <c r="L55" s="136"/>
      <c r="M55" s="138" t="str">
        <f>IF(ittego="","",IF(ittcgo=0,"",IF(ittcgo="","",ittego/ittcgo)))</f>
        <v/>
      </c>
      <c r="N55" s="55"/>
      <c r="O55" s="56"/>
      <c r="P55" s="139" t="str">
        <f>IF(ittego="","",IF(ittcgo="","",ittego-ittcgo))</f>
        <v/>
      </c>
      <c r="Q55" s="58"/>
      <c r="R55" s="140"/>
      <c r="S55" s="144" t="str">
        <f>IF(ittego="","",IF(ittcgo="","",per/(ittego-ittcgo)))</f>
        <v/>
      </c>
      <c r="T55" s="141"/>
      <c r="U55" s="104"/>
      <c r="W55" s="134"/>
    </row>
    <row r="56" spans="1:24" ht="12.75" customHeight="1" x14ac:dyDescent="0.25">
      <c r="A56" s="320"/>
      <c r="B56" s="151"/>
      <c r="C56" s="115"/>
      <c r="D56" s="152" t="str">
        <f>ci &amp; "% CIs"</f>
        <v>95% CIs</v>
      </c>
      <c r="E56" s="142"/>
      <c r="F56" s="59" t="str">
        <f>IF(aa="","",IF(egall=0,"",per*(2*aa+zscore^2-zscore*SQRT(zscore^2+4*aa*(1-aa/egall)))/(2*(egall+zscore^2))))</f>
        <v/>
      </c>
      <c r="G56" s="60" t="str">
        <f>IF(F56&lt;&gt;H56,"to","")</f>
        <v/>
      </c>
      <c r="H56" s="61" t="str">
        <f>IF(aa="","",IF(egall=0,"",per*(2*aa+zscore^2+zscore*SQRT(zscore^2+4*aa*(1-aa/egall)))/(2*(egall+zscore^2))))</f>
        <v/>
      </c>
      <c r="I56" s="62" t="str">
        <f>IF(bb="","",IF(cgall=0,"",per*(2*bb+zscore^2-zscore*SQRT(zscore^2+4*bb*(1-bb/cgall)))/(2*(cgall+zscore^2))))</f>
        <v/>
      </c>
      <c r="J56" s="60" t="str">
        <f>IF(I56&lt;&gt;K56,"to","")</f>
        <v/>
      </c>
      <c r="K56" s="63" t="str">
        <f>IF(bb="","",IF(cgall=0,"",per*(2*bb+zscore^2+zscore*SQRT(zscore^2+4*bb*(1-bb/cgall)))/(2*(cgall+zscore^2))))</f>
        <v/>
      </c>
      <c r="L56" s="64" t="str">
        <f>IF(ittego="","",IF(ittcgo=0,"",IF(ittcgo="","",EXP(LN(ittego/ittcgo) - zscore*SQRT(1/aa+1/bb-1/egall-1/cgall)))))</f>
        <v/>
      </c>
      <c r="M56" s="60" t="str">
        <f>IF(L56&lt;&gt;N56,"to","")</f>
        <v/>
      </c>
      <c r="N56" s="61" t="str">
        <f>IF(ittego="","",IF(ittcgo=0,"",IF(ittcgo="","",EXP(LN(ittego/ittcgo) + zscore*SQRT(1/aa+1/bb-1/egall-1/cgall)))))</f>
        <v/>
      </c>
      <c r="O56" s="62" t="str">
        <f>IF(ittego="","",IF(ittcgo="","",ittego-ittcgo - per*zscore*SQRT(aa*(egall-aa)/egall^3+bb*(cgall-bb)/cgall^3)))</f>
        <v/>
      </c>
      <c r="P56" s="60" t="str">
        <f>IF(O56&lt;&gt;Q56,"to","")</f>
        <v/>
      </c>
      <c r="Q56" s="63" t="str">
        <f>IF(ittego="","",IF(ittcgo="","",ittego-ittcgo + per*zscore*SQRT(aa*(egall-aa)/egall^3+bb*(cgall-bb)/cgall^3)))</f>
        <v/>
      </c>
      <c r="R56" s="65" t="str">
        <f>IF(ittego="","",IF(ittcgo="","",per/(ittego-ittcgo - per*zscore*SQRT(aa*(egall-aa)/egall^3+bb*(cgall-bb)/cgall^3))))</f>
        <v/>
      </c>
      <c r="S56" s="66" t="str">
        <f>IF(R56=T56,"",IF(T56&lt;=S55,IF(S55&lt;=R56,"to","to ∞ to"),"to ∞ to"))</f>
        <v/>
      </c>
      <c r="T56" s="81" t="str">
        <f>IF(ittego="","",IF(ittcgo="","",per/(ittego-ittcgo + per*zscore*SQRT(aa*(egall-aa)/egall^3+bb*(cgall-bb)/cgall^3))))</f>
        <v/>
      </c>
      <c r="U56" s="104"/>
      <c r="V56" s="134"/>
      <c r="W56" s="134"/>
    </row>
    <row r="57" spans="1:24" ht="12.75" customHeight="1" x14ac:dyDescent="0.25">
      <c r="A57" s="320"/>
      <c r="B57" s="277" t="s">
        <v>102</v>
      </c>
      <c r="D57" s="149"/>
      <c r="E57" s="135"/>
      <c r="F57" s="67"/>
      <c r="G57" s="68"/>
      <c r="H57" s="69"/>
      <c r="I57" s="70"/>
      <c r="J57" s="71"/>
      <c r="K57" s="72"/>
      <c r="L57" s="73"/>
      <c r="M57" s="68"/>
      <c r="N57" s="74"/>
      <c r="O57" s="70"/>
      <c r="P57" s="71"/>
      <c r="Q57" s="72"/>
      <c r="R57" s="73"/>
      <c r="S57" s="71"/>
      <c r="T57" s="75"/>
      <c r="U57" s="104"/>
      <c r="V57" s="357"/>
      <c r="W57" s="357"/>
    </row>
    <row r="58" spans="1:24" ht="12.75" customHeight="1" x14ac:dyDescent="0.25">
      <c r="A58" s="320"/>
      <c r="B58" s="149"/>
      <c r="C58" s="339" t="s">
        <v>107</v>
      </c>
      <c r="D58" s="339"/>
      <c r="E58" s="137"/>
      <c r="F58" s="153"/>
      <c r="G58" s="138" t="str">
        <f>IF(aa="","",IF(egfollow=0,"",per*aa/egfollow))</f>
        <v/>
      </c>
      <c r="H58" s="77"/>
      <c r="I58" s="56"/>
      <c r="J58" s="139" t="str">
        <f>IF(bb="","",IF(cgfollow=0,"",per*bb/cgfollow))</f>
        <v/>
      </c>
      <c r="K58" s="57"/>
      <c r="L58" s="78"/>
      <c r="M58" s="138" t="str">
        <f>IF(otego="","",IF(otcgo=0,"",IF(otcgo="","",otego/otcgo)))</f>
        <v/>
      </c>
      <c r="N58" s="76"/>
      <c r="O58" s="79"/>
      <c r="P58" s="139" t="str">
        <f>IF(otego="","",IF(otcgo="","",otego-otcgo))</f>
        <v/>
      </c>
      <c r="Q58" s="58"/>
      <c r="R58" s="143"/>
      <c r="S58" s="144" t="str">
        <f>IF(otego="","",IF(otcgo="","",IF(otego-otcgo=0,"",per/(otego-otcgo))))</f>
        <v/>
      </c>
      <c r="T58" s="145"/>
      <c r="U58" s="104"/>
      <c r="V58" s="357"/>
      <c r="W58" s="357"/>
    </row>
    <row r="59" spans="1:24" ht="12.75" customHeight="1" x14ac:dyDescent="0.25">
      <c r="A59" s="320"/>
      <c r="B59" s="151"/>
      <c r="C59" s="115"/>
      <c r="D59" s="152" t="str">
        <f>ci &amp; "% CIs"</f>
        <v>95% CIs</v>
      </c>
      <c r="E59" s="142"/>
      <c r="F59" s="59" t="str">
        <f>IF(aa="","",IF(egfollow=0,"",per*(2*aa+zscore^2-zscore*SQRT(zscore^2+4*aa*(1-aa/egfollow)))/(2*(egfollow+zscore^2))))</f>
        <v/>
      </c>
      <c r="G59" s="60" t="str">
        <f>IF(F59&lt;&gt;H59,"to","")</f>
        <v/>
      </c>
      <c r="H59" s="61" t="str">
        <f>IF(aa="","",IF(egfollow=0,"",per*(2*aa+zscore^2+zscore*SQRT(zscore^2+4*aa*(1-aa/egfollow)))/(2*(egfollow+zscore^2))))</f>
        <v/>
      </c>
      <c r="I59" s="62" t="str">
        <f>IF(bb="","",IF(cgfollow=0,"",per*(2*bb+zscore^2-zscore*SQRT(zscore^2+4*bb*(1-bb/cgfollow)))/(2*(cgfollow+zscore^2))))</f>
        <v/>
      </c>
      <c r="J59" s="60" t="str">
        <f>IF(I59&lt;&gt;K59,"to","")</f>
        <v/>
      </c>
      <c r="K59" s="63" t="str">
        <f>IF(bb="","",IF(cgfollow=0,"",per*(2*bb+zscore^2+zscore*SQRT(zscore^2+4*bb*(1-bb/cgfollow)))/(2*(cgfollow+zscore^2))))</f>
        <v/>
      </c>
      <c r="L59" s="64" t="str">
        <f>IF(otego="","",IF(otcgo=0,"",IF(otcgo="","",EXP(LN(otego/otcgo) - zscore*SQRT(1/aa+1/bb-1/egfollow-1/cgfollow)))))</f>
        <v/>
      </c>
      <c r="M59" s="60" t="str">
        <f>IF(L59&lt;&gt;N59,"to","")</f>
        <v/>
      </c>
      <c r="N59" s="61" t="str">
        <f>IF(otego="","",IF(otcgo=0,"",IF(otcgo="","",EXP(LN(otego/otcgo) + zscore*SQRT(1/aa+1/bb-1/egfollow-1/cgfollow)))))</f>
        <v/>
      </c>
      <c r="O59" s="62" t="str">
        <f>IF(otego="","",IF(otcgo="","",otego-otcgo - per*zscore*SQRT(aa*(egfollow-aa)/egfollow^3+bb*(cgfollow-bb)/cgfollow^3)))</f>
        <v/>
      </c>
      <c r="P59" s="60" t="str">
        <f>IF(O59&lt;&gt;Q59,"to","")</f>
        <v/>
      </c>
      <c r="Q59" s="63" t="str">
        <f>IF(otego="","",IF(otcgo="","",otego-otcgo + per*zscore*SQRT(aa*(egfollow-aa)/egfollow^3+bb*(cgfollow-bb)/cgfollow^3)))</f>
        <v/>
      </c>
      <c r="R59" s="65" t="str">
        <f>IF(otego="","",IF(otcgo="","",IF(otego-otcgo=0,"",per/(otego-otcgo - per*zscore*SQRT(aa*(egfollow-aa)/egfollow^3+bb*(cgfollow-bb)/cgfollow^3)))))</f>
        <v/>
      </c>
      <c r="S59" s="80" t="str">
        <f>IF(R69=T59,"",IF(T59&lt;=S58,IF(S58&lt;=R59,"to","to ∞ to"),"to ∞ to"))</f>
        <v/>
      </c>
      <c r="T59" s="81" t="str">
        <f>IF(otego="","",IF(otcgo="","",IF(otego-otcgo=0,"",per/(otego-otcgo + per*zscore*SQRT(aa*(egfollow-aa)/egfollow^3+bb*(cgfollow-bb)/cgfollow^3)))))</f>
        <v/>
      </c>
      <c r="U59" s="104"/>
      <c r="V59" s="357"/>
      <c r="W59" s="357"/>
    </row>
    <row r="60" spans="1:24" ht="12.75" customHeight="1" x14ac:dyDescent="0.25">
      <c r="A60" s="320"/>
      <c r="B60" s="288" t="s">
        <v>103</v>
      </c>
      <c r="C60" s="287"/>
      <c r="D60" s="148"/>
      <c r="E60" s="137"/>
      <c r="F60" s="82"/>
      <c r="G60" s="83"/>
      <c r="H60" s="84"/>
      <c r="I60" s="85"/>
      <c r="J60" s="83"/>
      <c r="K60" s="86"/>
      <c r="L60" s="87"/>
      <c r="M60" s="83"/>
      <c r="N60" s="84"/>
      <c r="O60" s="85"/>
      <c r="P60" s="83"/>
      <c r="Q60" s="86"/>
      <c r="R60" s="358"/>
      <c r="S60" s="359"/>
      <c r="T60" s="360"/>
      <c r="U60" s="97"/>
    </row>
    <row r="61" spans="1:24" ht="12.75" customHeight="1" x14ac:dyDescent="0.25">
      <c r="A61" s="320"/>
      <c r="C61" s="337" t="s">
        <v>113</v>
      </c>
      <c r="D61" s="338"/>
      <c r="E61" s="137"/>
      <c r="F61" s="146"/>
      <c r="G61" s="139" t="str">
        <f>IF(emean="","",emean)</f>
        <v/>
      </c>
      <c r="H61" s="88"/>
      <c r="I61" s="147"/>
      <c r="J61" s="139" t="str">
        <f>IF(cmean="","",cmean)</f>
        <v/>
      </c>
      <c r="K61" s="89"/>
      <c r="L61" s="136"/>
      <c r="M61" s="139" t="str">
        <f>IF(cmean&lt;&gt;0,IF(emean/cmean&gt;0,emean/cmean,"N/A"),"")</f>
        <v/>
      </c>
      <c r="N61" s="76"/>
      <c r="O61" s="147"/>
      <c r="P61" s="139" t="str">
        <f>IF(emean="","",IF(cmean="","",emean-cmean))</f>
        <v/>
      </c>
      <c r="Q61" s="90"/>
      <c r="R61" s="361"/>
      <c r="S61" s="362"/>
      <c r="T61" s="363"/>
      <c r="U61" s="97"/>
    </row>
    <row r="62" spans="1:24" ht="12.75" customHeight="1" thickBot="1" x14ac:dyDescent="0.3">
      <c r="A62" s="320"/>
      <c r="B62" s="97"/>
      <c r="C62" s="97"/>
      <c r="D62" s="148" t="str">
        <f>ci &amp; "% CIs"</f>
        <v>95% CIs</v>
      </c>
      <c r="E62" s="137"/>
      <c r="F62" s="91" t="str">
        <f>IF(AND(ese="",esdev=""),"",IF(emean="","",emean - zscore*IF(ese&gt;0,ese,esdev/SQRT(egfollow))))</f>
        <v/>
      </c>
      <c r="G62" s="60" t="str">
        <f>IF(F62&lt;&gt;H62,"to","")</f>
        <v/>
      </c>
      <c r="H62" s="92" t="str">
        <f>IF(AND(ese="",esdev=""),"",IF(emean="","",emean + zscore*IF(ese&gt;0,ese,esdev/SQRT(egfollow))))</f>
        <v/>
      </c>
      <c r="I62" s="190" t="str">
        <f>IF(AND(cse="",csdev=""),"",IF(cmean="","",cmean-zscore*IF(cse&gt;0,cse,csdev/SQRT(cgfollow))))</f>
        <v/>
      </c>
      <c r="J62" s="60" t="str">
        <f>IF(I62&lt;&gt;K62,"to","")</f>
        <v/>
      </c>
      <c r="K62" s="191" t="str">
        <f>IF(AND(cse="",csdev=""),"",IF(cmean="","",cmean + zscore*IF(cse&gt;0,cse,csdev/SQRT(cgfollow))))</f>
        <v/>
      </c>
      <c r="L62" s="93" t="str">
        <f>IF(OR(AND(ese="",esdev=""),AND(cse="",csdev="")),"",IF(cmean="","",IF(rm="N/A","N/A",MAX(0,rm-(TINV((100-ci)/100,egfollow+cgfollow-2)*rm*SQRT(IF(ese&gt;0,ese,IF(esdev&gt;0,esdev/SQRT(egfollow),))^2/meg^2+IF(cse&gt;0,cse,IF(csdev&gt;0,csdev/SQRT(cgfollow),))^2/mcg^2))))))</f>
        <v/>
      </c>
      <c r="M62" s="60" t="str">
        <f>IF(L62&lt;&gt;N62,"to","")</f>
        <v/>
      </c>
      <c r="N62" s="92" t="str">
        <f>IF(OR(AND(ese="",esdev=""),AND(cse="",csdev="")),"",IF(cmean="","",IF(rm="N/A","N/A",rm +(TINV((100-ci)/100,egfollow+cgfollow-2)*rm*SQRT(IF(ese&gt;0,ese,IF(esdev&gt;0,esdev/SQRT(egfollow),))^2/meg^2 + IF(cse&gt;0,cse,IF(csdev&gt;0,csdev/SQRT(cgfollow),))^2/mcg^2)))))</f>
        <v/>
      </c>
      <c r="O62" s="190" t="str">
        <f>IF(OR(AND(ese="",esdev=""),AND(cse="",csdev="")),"",IF(cmean="","",md -(TINV((100-ci)/100,egfollow+cgfollow-2)*SQRT(IF(ese&gt;0,ese,IF(esdev&gt;0,esdev/SQRT(egfollow),))^2 + IF(cse&gt;0,cse,IF(csdev&gt;0,csdev/SQRT(cgfollow),))^2))))</f>
        <v/>
      </c>
      <c r="P62" s="60" t="str">
        <f>IF(O62&lt;&gt;Q62,"to","")</f>
        <v/>
      </c>
      <c r="Q62" s="191" t="str">
        <f>IF(OR(AND(ese="",esdev=""),AND(cse="",csdev="")),"",IF(cmean="","",md +(TINV((100-ci)/100,egfollow+cgfollow-2)*SQRT(IF(ese&gt;0,ese,IF(esdev&gt;0,esdev/SQRT(egfollow),))^2 + IF(cse&gt;0,cse,IF(csdev&gt;0,csdev/SQRT(cgfollow),))^2))))</f>
        <v/>
      </c>
      <c r="R62" s="361"/>
      <c r="S62" s="362"/>
      <c r="T62" s="363"/>
      <c r="U62" s="97"/>
    </row>
    <row r="63" spans="1:24" ht="12.75" customHeight="1" x14ac:dyDescent="0.25">
      <c r="A63" s="94"/>
      <c r="B63" s="94"/>
      <c r="C63" s="94"/>
      <c r="D63" s="94"/>
      <c r="E63" s="94"/>
      <c r="F63" s="94"/>
      <c r="G63" s="94"/>
      <c r="H63" s="94"/>
      <c r="I63" s="94"/>
      <c r="J63" s="94"/>
      <c r="K63" s="94"/>
      <c r="L63" s="94"/>
      <c r="M63" s="94"/>
      <c r="N63" s="94"/>
      <c r="O63" s="94"/>
      <c r="P63" s="94" t="s">
        <v>109</v>
      </c>
      <c r="Q63" s="291" t="s">
        <v>41</v>
      </c>
      <c r="R63" s="291"/>
      <c r="S63" s="291"/>
      <c r="T63" s="291"/>
      <c r="V63" s="103"/>
      <c r="W63" s="103"/>
      <c r="X63" s="103"/>
    </row>
    <row r="64" spans="1:24" s="103" customFormat="1" ht="13.2" x14ac:dyDescent="0.25">
      <c r="A64" s="417" t="s">
        <v>115</v>
      </c>
    </row>
    <row r="65" spans="22:24" s="103" customFormat="1" ht="13.2" x14ac:dyDescent="0.25"/>
    <row r="66" spans="22:24" s="103" customFormat="1" ht="13.2" x14ac:dyDescent="0.25"/>
    <row r="67" spans="22:24" s="103" customFormat="1" ht="13.2" x14ac:dyDescent="0.25"/>
    <row r="68" spans="22:24" s="103" customFormat="1" ht="13.2" x14ac:dyDescent="0.25"/>
    <row r="69" spans="22:24" s="103" customFormat="1" ht="13.2" x14ac:dyDescent="0.25"/>
    <row r="70" spans="22:24" s="103" customFormat="1" x14ac:dyDescent="0.25">
      <c r="V70" s="96"/>
      <c r="W70" s="96"/>
      <c r="X70" s="96"/>
    </row>
    <row r="71" spans="22:24" s="103" customFormat="1" x14ac:dyDescent="0.25">
      <c r="V71" s="96"/>
      <c r="W71" s="96"/>
      <c r="X71" s="96"/>
    </row>
    <row r="72" spans="22:24" s="103" customFormat="1" x14ac:dyDescent="0.25">
      <c r="V72" s="96"/>
      <c r="W72" s="96"/>
      <c r="X72" s="96"/>
    </row>
  </sheetData>
  <sheetProtection selectLockedCells="1"/>
  <mergeCells count="48">
    <mergeCell ref="B4:C4"/>
    <mergeCell ref="D4:E4"/>
    <mergeCell ref="F4:G4"/>
    <mergeCell ref="V57:W59"/>
    <mergeCell ref="R60:T62"/>
    <mergeCell ref="P13:T15"/>
    <mergeCell ref="P16:T17"/>
    <mergeCell ref="G8:J8"/>
    <mergeCell ref="P6:T8"/>
    <mergeCell ref="P9:T10"/>
    <mergeCell ref="H4:I4"/>
    <mergeCell ref="J4:K4"/>
    <mergeCell ref="L4:T4"/>
    <mergeCell ref="P5:T5"/>
    <mergeCell ref="A47:A49"/>
    <mergeCell ref="K12:N12"/>
    <mergeCell ref="D41:F42"/>
    <mergeCell ref="D33:F34"/>
    <mergeCell ref="A5:A15"/>
    <mergeCell ref="D32:F32"/>
    <mergeCell ref="D40:F40"/>
    <mergeCell ref="A32:A46"/>
    <mergeCell ref="A16:A31"/>
    <mergeCell ref="J16:M16"/>
    <mergeCell ref="A51:A62"/>
    <mergeCell ref="F51:K51"/>
    <mergeCell ref="L51:Q51"/>
    <mergeCell ref="R51:T53"/>
    <mergeCell ref="F52:H52"/>
    <mergeCell ref="C61:D61"/>
    <mergeCell ref="C55:D55"/>
    <mergeCell ref="C58:D58"/>
    <mergeCell ref="Q63:T63"/>
    <mergeCell ref="G6:J6"/>
    <mergeCell ref="L53:N53"/>
    <mergeCell ref="O53:Q53"/>
    <mergeCell ref="R54:T54"/>
    <mergeCell ref="P21:T21"/>
    <mergeCell ref="D16:G16"/>
    <mergeCell ref="H12:I12"/>
    <mergeCell ref="D17:G17"/>
    <mergeCell ref="J17:M17"/>
    <mergeCell ref="I52:K52"/>
    <mergeCell ref="L52:N52"/>
    <mergeCell ref="O52:Q52"/>
    <mergeCell ref="F53:H53"/>
    <mergeCell ref="I53:K53"/>
    <mergeCell ref="P11:T12"/>
  </mergeCells>
  <phoneticPr fontId="26" type="noConversion"/>
  <dataValidations xWindow="1339" yWindow="419" count="29">
    <dataValidation type="whole" allowBlank="1" showInputMessage="1" showErrorMessage="1" errorTitle="Invalid entry" error="Value must be a positive whole number and not greater than the total participant population" promptTitle="曝露群（EG)" prompt="追跡が完了したかにかかわらず、曝露群に割り付けられた人数を入力する" sqref="H19">
      <formula1>0</formula1>
      <formula2>H12</formula2>
    </dataValidation>
    <dataValidation type="whole" allowBlank="1" showInputMessage="1" showErrorMessage="1" errorTitle="Invalid entry" error="Value must be a positive whole number and not greater than the total participant population" promptTitle="対照群（CG)" prompt="追跡を完了したかにかかわらず、対照群に割り付けられた人数を入力する" sqref="I19">
      <formula1>0</formula1>
      <formula2>H12</formula2>
    </dataValidation>
    <dataValidation type="whole" allowBlank="1" showErrorMessage="1" errorTitle="Invalid entry" error="Value must be a non-negative whole number and can't be greater than the total EG participants" promptTitle="Dropped pre-intervention" prompt="Enter here the number allocated to the exposure group who did not initiate the exposure group intervention._x000a_" sqref="H22">
      <formula1>0</formula1>
      <formula2>H19</formula2>
    </dataValidation>
    <dataValidation type="whole" allowBlank="1" showErrorMessage="1" errorTitle="Invalid entry" error="Value must be a non-negative whole number and can't be greater than the total CG participants" promptTitle="Dropped pre-intervention" prompt="Enter here the number allocated to the comparison group who did not initiate the comparison group intervention." sqref="I22">
      <formula1>0</formula1>
      <formula2>I19</formula2>
    </dataValidation>
    <dataValidation type="whole" allowBlank="1" showInputMessage="1" showErrorMessage="1" errorTitle="Invalid entry" error="Value must be a non-negative whole number and can't be greater than the total EG participants" promptTitle="追跡の完了" prompt="曝露群に割付けられ、追跡を完了した人の数を入力すること。_x000a_分母としてperson-timeが提供されている場合は、ここにその数値を入力し、時間（以下参照）を1.0に設定すること。" sqref="H25">
      <formula1>0</formula1>
      <formula2>H19</formula2>
    </dataValidation>
    <dataValidation type="whole" allowBlank="1" showInputMessage="1" showErrorMessage="1" errorTitle="Invalid entry" error="Value must be a non-negative whole number and can't be greater than the total CG participants" promptTitle="追跡の完了" prompt="対照群に割付けられ、追跡を完了した人の数を入力すること。_x000a_分母としてperson-timeが提供されている場合はここにその数値を入力し、時間（以下参照）を1.0に設定すること。" sqref="I25">
      <formula1>0</formula1>
      <formula2>I19</formula2>
    </dataValidation>
    <dataValidation type="whole" allowBlank="1" showInputMessage="1" showErrorMessage="1" errorTitle="Invalid entry" error="Value must be a non-negative whole number and can't be greater than the total EG participants" promptTitle="追跡中の脱落" prompt="曝露群に割付けられたが追跡から脱落した人の数を入力すること。" sqref="H28">
      <formula1>0</formula1>
      <formula2>H19</formula2>
    </dataValidation>
    <dataValidation type="whole" allowBlank="1" showInputMessage="1" showErrorMessage="1" errorTitle="Invalid entry" error="Value must be a non-negative whole number and can't be greater than the total CG participants" promptTitle="追跡中の脱落" prompt="対照群に割付けられたが追跡から脱落した人の数を入力すること" sqref="I28">
      <formula1>0</formula1>
      <formula2>I19</formula2>
    </dataValidation>
    <dataValidation allowBlank="1" showInputMessage="1" showErrorMessage="1" promptTitle="どのアウトカムか" prompt="解析されているカテゴリカル・アウトカムを述べること。" sqref="D33:F34"/>
    <dataValidation allowBlank="1" showInputMessage="1" showErrorMessage="1" promptTitle="どのアウトカムか" prompt="解析されている数値アウトカムを述べること。" sqref="D41:F42"/>
    <dataValidation type="whole" allowBlank="1" showInputMessage="1" showErrorMessage="1" errorTitle="Invalid entry" error="Value must be a non-negative whole number and can't be greater than the number of EG participants who completed follow-up" promptTitle="アウトカムがある参加者" prompt="関心のあるアウトカムを有する曝露群における参加者の人数を入力する。 _x000a_追跡が完了した人数を超えてはならない。" sqref="H35">
      <formula1>0</formula1>
      <formula2>egfollow</formula2>
    </dataValidation>
    <dataValidation type="whole" allowBlank="1" showInputMessage="1" showErrorMessage="1" errorTitle="Invalid entry" error="Value must be a non-negative whole number and can't be greater than the number of CG participants who completed follow-up" promptTitle="アウトカムがある参加者" prompt="関心のあるアウトカムを有する対照群における参加者の人数を入力する。 _x000a_追跡が完了した人数を超えてはならない。" sqref="I35">
      <formula1>0</formula1>
      <formula2>cgfollow</formula2>
    </dataValidation>
    <dataValidation allowBlank="1" showInputMessage="1" showErrorMessage="1" promptTitle="アウトカムがない参加者" prompt="入力は任意であり、計算には使われない。" sqref="I38"/>
    <dataValidation type="decimal" allowBlank="1" showInputMessage="1" showErrorMessage="1" errorTitle="Invalid entry" error="Must be a number" promptTitle="平均" prompt="曝露群のアウトカム指標の平均値を入力すること。" sqref="H43">
      <formula1>-500000</formula1>
      <formula2>500000</formula2>
    </dataValidation>
    <dataValidation type="decimal" allowBlank="1" showInputMessage="1" showErrorMessage="1" errorTitle="Invalid entry" error="Must be a number" promptTitle="標準偏差" prompt="ここに標準偏差 (SD) を入力するか、またはこの下の行に標準誤差 (SE) を入力すること。" sqref="I44">
      <formula1>-500000</formula1>
      <formula2>500000</formula2>
    </dataValidation>
    <dataValidation type="decimal" allowBlank="1" showInputMessage="1" showErrorMessage="1" errorTitle="Invalid entry" error="Must be a number" promptTitle="平均" prompt="対照群のアウトカム指標の平均値を入力すること。" sqref="I43">
      <formula1>-500000</formula1>
      <formula2>500000</formula2>
    </dataValidation>
    <dataValidation type="decimal" allowBlank="1" showInputMessage="1" showErrorMessage="1" errorTitle="Invalid entry" error="Must be a number" promptTitle="標準誤差" prompt="ここに標準誤差 (SE) を入力するか、またはこの上の行に標準偏差 (SD) を入力すること。" sqref="I45">
      <formula1>-500000</formula1>
      <formula2>500000</formula2>
    </dataValidation>
    <dataValidation allowBlank="1" showInputMessage="1" showErrorMessage="1" promptTitle="Report occurences per..." prompt="Enter appropriate number for reporting, such as per x persons, or per x person-years etc, e.g. 100, 1000, 10 000 etc._x000a_If nothing entered, results will show per participant. _x000a__x000a_For a percentage, choose 100." sqref="H48"/>
    <dataValidation type="whole" operator="greaterThan" allowBlank="1" showInputMessage="1" showErrorMessage="1" errorTitle="Invalid entry" error="Value must be a whole number greater than 20" promptTitle="参加者集団" prompt="研究に組み込まれ曝露群もしくは比較群に割り付けられた参加者の合計人数を入力すること。" sqref="H12:I12">
      <formula1>20</formula1>
    </dataValidation>
    <dataValidation allowBlank="1" showInputMessage="1" showErrorMessage="1" promptTitle="評価者は誰か" prompt="研究報告を評価したのは誰か。イニシャルまたは独自のIDを入力すること。" sqref="D4:E4"/>
    <dataValidation allowBlank="1" showInputMessage="1" showErrorMessage="1" promptTitle="いつ評価されたのか" prompt="この研究報告はいつ評価されたのか。" sqref="H4:I4"/>
    <dataValidation allowBlank="1" showInputMessage="1" showErrorMessage="1" promptTitle="文献の詳細" prompt="主著者、雑誌名、および出版年などといった研究の文献に関する詳細を簡単に入力すること。_x000a_Page_1の「選択したエビデンス」にて、文献の完全な引用をつけること。" sqref="L4:T4"/>
    <dataValidation type="list" showInputMessage="1" showErrorMessage="1" sqref="G50">
      <formula1>"90,95,99"</formula1>
    </dataValidation>
    <dataValidation allowBlank="1" showInputMessage="1" showErrorMessage="1" promptTitle="曝露" prompt="曝露要因を簡単に記述する（例、喫煙、予後マーカー）" sqref="D17:G17"/>
    <dataValidation allowBlank="1" showInputMessage="1" showErrorMessage="1" promptTitle="比較" prompt="比較要因を簡単に記述する（例、非喫煙者、比較予後マーカー）" sqref="J17:M17"/>
    <dataValidation allowBlank="1" showInputMessage="1" showErrorMessage="1" promptTitle="参加者サブグループ" prompt="もし参加者が曝露（E)と比較（C)に割り付けられる前に異なるグループに層別されている場合（例、研究アウトカムの高リスクもしくは低リスク）、参加者グループの簡単に記述すること。" sqref="K12:N12"/>
    <dataValidation allowBlank="1" showInputMessage="1" showErrorMessage="1" promptTitle="アウトカムがない参加者" prompt="入力は任意であり、計算には使われない。" sqref="H38"/>
    <dataValidation type="decimal" allowBlank="1" showInputMessage="1" showErrorMessage="1" errorTitle="Invalid entry" error="Must be a number" promptTitle="標準偏差" prompt="ここに標準偏差 (SD) を入力するか、またはこの下の行に標準誤差 (SE) を入力すること。" sqref="H44">
      <formula1>-500000</formula1>
      <formula2>500000</formula2>
    </dataValidation>
    <dataValidation type="decimal" allowBlank="1" showInputMessage="1" showErrorMessage="1" errorTitle="Invalid entry" error="Must be a number" promptTitle="標準誤差" prompt="ここに標準誤差 (SE) を入力するか、またはこの上の行に標準偏差 (SD) を入力すること。" sqref="H45">
      <formula1>-500000</formula1>
      <formula2>500000</formula2>
    </dataValidation>
  </dataValidations>
  <pageMargins left="0.70866141732283472" right="0.70866141732283472" top="0.74803149606299213" bottom="0.74803149606299213" header="0.31496062992125984" footer="0.31496062992125984"/>
  <pageSetup scale="73" orientation="portrait" r:id="rId1"/>
  <headerFooter>
    <oddFooter xml:space="preserve">&amp;L&amp;8&amp;F, &amp;A
&amp;D&amp;R&amp;8
Downloadable from  www.epiq.co.nz
Copyright © 2004 Rod Jackson, University of Auckland&amp;11 </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72"/>
  <sheetViews>
    <sheetView showGridLines="0" workbookViewId="0">
      <selection activeCell="C13" sqref="C13"/>
    </sheetView>
  </sheetViews>
  <sheetFormatPr defaultColWidth="8.77734375" defaultRowHeight="13.8" x14ac:dyDescent="0.25"/>
  <cols>
    <col min="1" max="1" width="3.6640625" style="96" customWidth="1"/>
    <col min="2" max="2" width="2.33203125" style="96" customWidth="1"/>
    <col min="3" max="3" width="14.44140625" style="96" customWidth="1"/>
    <col min="4" max="4" width="8.77734375" style="96" customWidth="1"/>
    <col min="5" max="5" width="1.44140625" style="96" customWidth="1"/>
    <col min="6" max="10" width="5.77734375" style="96" customWidth="1"/>
    <col min="11" max="11" width="7" style="96" customWidth="1"/>
    <col min="12" max="17" width="6" style="96" customWidth="1"/>
    <col min="18" max="20" width="7" style="96" customWidth="1"/>
    <col min="21" max="21" width="1.44140625" style="96" customWidth="1"/>
    <col min="22" max="22" width="12.77734375" style="96" customWidth="1"/>
    <col min="23" max="24" width="12.44140625" style="96" bestFit="1" customWidth="1"/>
    <col min="25" max="256" width="8.77734375" style="96"/>
    <col min="257" max="257" width="3.6640625" style="96" customWidth="1"/>
    <col min="258" max="258" width="2.33203125" style="96" customWidth="1"/>
    <col min="259" max="259" width="14.44140625" style="96" customWidth="1"/>
    <col min="260" max="260" width="8.77734375" style="96" customWidth="1"/>
    <col min="261" max="261" width="1.44140625" style="96" customWidth="1"/>
    <col min="262" max="266" width="5.77734375" style="96" customWidth="1"/>
    <col min="267" max="267" width="7" style="96" customWidth="1"/>
    <col min="268" max="273" width="6" style="96" customWidth="1"/>
    <col min="274" max="276" width="5.44140625" style="96" customWidth="1"/>
    <col min="277" max="277" width="1.44140625" style="96" customWidth="1"/>
    <col min="278" max="278" width="12.77734375" style="96" customWidth="1"/>
    <col min="279" max="280" width="12.44140625" style="96" bestFit="1" customWidth="1"/>
    <col min="281" max="512" width="8.77734375" style="96"/>
    <col min="513" max="513" width="3.6640625" style="96" customWidth="1"/>
    <col min="514" max="514" width="2.33203125" style="96" customWidth="1"/>
    <col min="515" max="515" width="14.44140625" style="96" customWidth="1"/>
    <col min="516" max="516" width="8.77734375" style="96" customWidth="1"/>
    <col min="517" max="517" width="1.44140625" style="96" customWidth="1"/>
    <col min="518" max="522" width="5.77734375" style="96" customWidth="1"/>
    <col min="523" max="523" width="7" style="96" customWidth="1"/>
    <col min="524" max="529" width="6" style="96" customWidth="1"/>
    <col min="530" max="532" width="5.44140625" style="96" customWidth="1"/>
    <col min="533" max="533" width="1.44140625" style="96" customWidth="1"/>
    <col min="534" max="534" width="12.77734375" style="96" customWidth="1"/>
    <col min="535" max="536" width="12.44140625" style="96" bestFit="1" customWidth="1"/>
    <col min="537" max="768" width="8.77734375" style="96"/>
    <col min="769" max="769" width="3.6640625" style="96" customWidth="1"/>
    <col min="770" max="770" width="2.33203125" style="96" customWidth="1"/>
    <col min="771" max="771" width="14.44140625" style="96" customWidth="1"/>
    <col min="772" max="772" width="8.77734375" style="96" customWidth="1"/>
    <col min="773" max="773" width="1.44140625" style="96" customWidth="1"/>
    <col min="774" max="778" width="5.77734375" style="96" customWidth="1"/>
    <col min="779" max="779" width="7" style="96" customWidth="1"/>
    <col min="780" max="785" width="6" style="96" customWidth="1"/>
    <col min="786" max="788" width="5.44140625" style="96" customWidth="1"/>
    <col min="789" max="789" width="1.44140625" style="96" customWidth="1"/>
    <col min="790" max="790" width="12.77734375" style="96" customWidth="1"/>
    <col min="791" max="792" width="12.44140625" style="96" bestFit="1" customWidth="1"/>
    <col min="793" max="1024" width="8.77734375" style="96"/>
    <col min="1025" max="1025" width="3.6640625" style="96" customWidth="1"/>
    <col min="1026" max="1026" width="2.33203125" style="96" customWidth="1"/>
    <col min="1027" max="1027" width="14.44140625" style="96" customWidth="1"/>
    <col min="1028" max="1028" width="8.77734375" style="96" customWidth="1"/>
    <col min="1029" max="1029" width="1.44140625" style="96" customWidth="1"/>
    <col min="1030" max="1034" width="5.77734375" style="96" customWidth="1"/>
    <col min="1035" max="1035" width="7" style="96" customWidth="1"/>
    <col min="1036" max="1041" width="6" style="96" customWidth="1"/>
    <col min="1042" max="1044" width="5.44140625" style="96" customWidth="1"/>
    <col min="1045" max="1045" width="1.44140625" style="96" customWidth="1"/>
    <col min="1046" max="1046" width="12.77734375" style="96" customWidth="1"/>
    <col min="1047" max="1048" width="12.44140625" style="96" bestFit="1" customWidth="1"/>
    <col min="1049" max="1280" width="8.77734375" style="96"/>
    <col min="1281" max="1281" width="3.6640625" style="96" customWidth="1"/>
    <col min="1282" max="1282" width="2.33203125" style="96" customWidth="1"/>
    <col min="1283" max="1283" width="14.44140625" style="96" customWidth="1"/>
    <col min="1284" max="1284" width="8.77734375" style="96" customWidth="1"/>
    <col min="1285" max="1285" width="1.44140625" style="96" customWidth="1"/>
    <col min="1286" max="1290" width="5.77734375" style="96" customWidth="1"/>
    <col min="1291" max="1291" width="7" style="96" customWidth="1"/>
    <col min="1292" max="1297" width="6" style="96" customWidth="1"/>
    <col min="1298" max="1300" width="5.44140625" style="96" customWidth="1"/>
    <col min="1301" max="1301" width="1.44140625" style="96" customWidth="1"/>
    <col min="1302" max="1302" width="12.77734375" style="96" customWidth="1"/>
    <col min="1303" max="1304" width="12.44140625" style="96" bestFit="1" customWidth="1"/>
    <col min="1305" max="1536" width="8.77734375" style="96"/>
    <col min="1537" max="1537" width="3.6640625" style="96" customWidth="1"/>
    <col min="1538" max="1538" width="2.33203125" style="96" customWidth="1"/>
    <col min="1539" max="1539" width="14.44140625" style="96" customWidth="1"/>
    <col min="1540" max="1540" width="8.77734375" style="96" customWidth="1"/>
    <col min="1541" max="1541" width="1.44140625" style="96" customWidth="1"/>
    <col min="1542" max="1546" width="5.77734375" style="96" customWidth="1"/>
    <col min="1547" max="1547" width="7" style="96" customWidth="1"/>
    <col min="1548" max="1553" width="6" style="96" customWidth="1"/>
    <col min="1554" max="1556" width="5.44140625" style="96" customWidth="1"/>
    <col min="1557" max="1557" width="1.44140625" style="96" customWidth="1"/>
    <col min="1558" max="1558" width="12.77734375" style="96" customWidth="1"/>
    <col min="1559" max="1560" width="12.44140625" style="96" bestFit="1" customWidth="1"/>
    <col min="1561" max="1792" width="8.77734375" style="96"/>
    <col min="1793" max="1793" width="3.6640625" style="96" customWidth="1"/>
    <col min="1794" max="1794" width="2.33203125" style="96" customWidth="1"/>
    <col min="1795" max="1795" width="14.44140625" style="96" customWidth="1"/>
    <col min="1796" max="1796" width="8.77734375" style="96" customWidth="1"/>
    <col min="1797" max="1797" width="1.44140625" style="96" customWidth="1"/>
    <col min="1798" max="1802" width="5.77734375" style="96" customWidth="1"/>
    <col min="1803" max="1803" width="7" style="96" customWidth="1"/>
    <col min="1804" max="1809" width="6" style="96" customWidth="1"/>
    <col min="1810" max="1812" width="5.44140625" style="96" customWidth="1"/>
    <col min="1813" max="1813" width="1.44140625" style="96" customWidth="1"/>
    <col min="1814" max="1814" width="12.77734375" style="96" customWidth="1"/>
    <col min="1815" max="1816" width="12.44140625" style="96" bestFit="1" customWidth="1"/>
    <col min="1817" max="2048" width="8.77734375" style="96"/>
    <col min="2049" max="2049" width="3.6640625" style="96" customWidth="1"/>
    <col min="2050" max="2050" width="2.33203125" style="96" customWidth="1"/>
    <col min="2051" max="2051" width="14.44140625" style="96" customWidth="1"/>
    <col min="2052" max="2052" width="8.77734375" style="96" customWidth="1"/>
    <col min="2053" max="2053" width="1.44140625" style="96" customWidth="1"/>
    <col min="2054" max="2058" width="5.77734375" style="96" customWidth="1"/>
    <col min="2059" max="2059" width="7" style="96" customWidth="1"/>
    <col min="2060" max="2065" width="6" style="96" customWidth="1"/>
    <col min="2066" max="2068" width="5.44140625" style="96" customWidth="1"/>
    <col min="2069" max="2069" width="1.44140625" style="96" customWidth="1"/>
    <col min="2070" max="2070" width="12.77734375" style="96" customWidth="1"/>
    <col min="2071" max="2072" width="12.44140625" style="96" bestFit="1" customWidth="1"/>
    <col min="2073" max="2304" width="8.77734375" style="96"/>
    <col min="2305" max="2305" width="3.6640625" style="96" customWidth="1"/>
    <col min="2306" max="2306" width="2.33203125" style="96" customWidth="1"/>
    <col min="2307" max="2307" width="14.44140625" style="96" customWidth="1"/>
    <col min="2308" max="2308" width="8.77734375" style="96" customWidth="1"/>
    <col min="2309" max="2309" width="1.44140625" style="96" customWidth="1"/>
    <col min="2310" max="2314" width="5.77734375" style="96" customWidth="1"/>
    <col min="2315" max="2315" width="7" style="96" customWidth="1"/>
    <col min="2316" max="2321" width="6" style="96" customWidth="1"/>
    <col min="2322" max="2324" width="5.44140625" style="96" customWidth="1"/>
    <col min="2325" max="2325" width="1.44140625" style="96" customWidth="1"/>
    <col min="2326" max="2326" width="12.77734375" style="96" customWidth="1"/>
    <col min="2327" max="2328" width="12.44140625" style="96" bestFit="1" customWidth="1"/>
    <col min="2329" max="2560" width="8.77734375" style="96"/>
    <col min="2561" max="2561" width="3.6640625" style="96" customWidth="1"/>
    <col min="2562" max="2562" width="2.33203125" style="96" customWidth="1"/>
    <col min="2563" max="2563" width="14.44140625" style="96" customWidth="1"/>
    <col min="2564" max="2564" width="8.77734375" style="96" customWidth="1"/>
    <col min="2565" max="2565" width="1.44140625" style="96" customWidth="1"/>
    <col min="2566" max="2570" width="5.77734375" style="96" customWidth="1"/>
    <col min="2571" max="2571" width="7" style="96" customWidth="1"/>
    <col min="2572" max="2577" width="6" style="96" customWidth="1"/>
    <col min="2578" max="2580" width="5.44140625" style="96" customWidth="1"/>
    <col min="2581" max="2581" width="1.44140625" style="96" customWidth="1"/>
    <col min="2582" max="2582" width="12.77734375" style="96" customWidth="1"/>
    <col min="2583" max="2584" width="12.44140625" style="96" bestFit="1" customWidth="1"/>
    <col min="2585" max="2816" width="8.77734375" style="96"/>
    <col min="2817" max="2817" width="3.6640625" style="96" customWidth="1"/>
    <col min="2818" max="2818" width="2.33203125" style="96" customWidth="1"/>
    <col min="2819" max="2819" width="14.44140625" style="96" customWidth="1"/>
    <col min="2820" max="2820" width="8.77734375" style="96" customWidth="1"/>
    <col min="2821" max="2821" width="1.44140625" style="96" customWidth="1"/>
    <col min="2822" max="2826" width="5.77734375" style="96" customWidth="1"/>
    <col min="2827" max="2827" width="7" style="96" customWidth="1"/>
    <col min="2828" max="2833" width="6" style="96" customWidth="1"/>
    <col min="2834" max="2836" width="5.44140625" style="96" customWidth="1"/>
    <col min="2837" max="2837" width="1.44140625" style="96" customWidth="1"/>
    <col min="2838" max="2838" width="12.77734375" style="96" customWidth="1"/>
    <col min="2839" max="2840" width="12.44140625" style="96" bestFit="1" customWidth="1"/>
    <col min="2841" max="3072" width="8.77734375" style="96"/>
    <col min="3073" max="3073" width="3.6640625" style="96" customWidth="1"/>
    <col min="3074" max="3074" width="2.33203125" style="96" customWidth="1"/>
    <col min="3075" max="3075" width="14.44140625" style="96" customWidth="1"/>
    <col min="3076" max="3076" width="8.77734375" style="96" customWidth="1"/>
    <col min="3077" max="3077" width="1.44140625" style="96" customWidth="1"/>
    <col min="3078" max="3082" width="5.77734375" style="96" customWidth="1"/>
    <col min="3083" max="3083" width="7" style="96" customWidth="1"/>
    <col min="3084" max="3089" width="6" style="96" customWidth="1"/>
    <col min="3090" max="3092" width="5.44140625" style="96" customWidth="1"/>
    <col min="3093" max="3093" width="1.44140625" style="96" customWidth="1"/>
    <col min="3094" max="3094" width="12.77734375" style="96" customWidth="1"/>
    <col min="3095" max="3096" width="12.44140625" style="96" bestFit="1" customWidth="1"/>
    <col min="3097" max="3328" width="8.77734375" style="96"/>
    <col min="3329" max="3329" width="3.6640625" style="96" customWidth="1"/>
    <col min="3330" max="3330" width="2.33203125" style="96" customWidth="1"/>
    <col min="3331" max="3331" width="14.44140625" style="96" customWidth="1"/>
    <col min="3332" max="3332" width="8.77734375" style="96" customWidth="1"/>
    <col min="3333" max="3333" width="1.44140625" style="96" customWidth="1"/>
    <col min="3334" max="3338" width="5.77734375" style="96" customWidth="1"/>
    <col min="3339" max="3339" width="7" style="96" customWidth="1"/>
    <col min="3340" max="3345" width="6" style="96" customWidth="1"/>
    <col min="3346" max="3348" width="5.44140625" style="96" customWidth="1"/>
    <col min="3349" max="3349" width="1.44140625" style="96" customWidth="1"/>
    <col min="3350" max="3350" width="12.77734375" style="96" customWidth="1"/>
    <col min="3351" max="3352" width="12.44140625" style="96" bestFit="1" customWidth="1"/>
    <col min="3353" max="3584" width="8.77734375" style="96"/>
    <col min="3585" max="3585" width="3.6640625" style="96" customWidth="1"/>
    <col min="3586" max="3586" width="2.33203125" style="96" customWidth="1"/>
    <col min="3587" max="3587" width="14.44140625" style="96" customWidth="1"/>
    <col min="3588" max="3588" width="8.77734375" style="96" customWidth="1"/>
    <col min="3589" max="3589" width="1.44140625" style="96" customWidth="1"/>
    <col min="3590" max="3594" width="5.77734375" style="96" customWidth="1"/>
    <col min="3595" max="3595" width="7" style="96" customWidth="1"/>
    <col min="3596" max="3601" width="6" style="96" customWidth="1"/>
    <col min="3602" max="3604" width="5.44140625" style="96" customWidth="1"/>
    <col min="3605" max="3605" width="1.44140625" style="96" customWidth="1"/>
    <col min="3606" max="3606" width="12.77734375" style="96" customWidth="1"/>
    <col min="3607" max="3608" width="12.44140625" style="96" bestFit="1" customWidth="1"/>
    <col min="3609" max="3840" width="8.77734375" style="96"/>
    <col min="3841" max="3841" width="3.6640625" style="96" customWidth="1"/>
    <col min="3842" max="3842" width="2.33203125" style="96" customWidth="1"/>
    <col min="3843" max="3843" width="14.44140625" style="96" customWidth="1"/>
    <col min="3844" max="3844" width="8.77734375" style="96" customWidth="1"/>
    <col min="3845" max="3845" width="1.44140625" style="96" customWidth="1"/>
    <col min="3846" max="3850" width="5.77734375" style="96" customWidth="1"/>
    <col min="3851" max="3851" width="7" style="96" customWidth="1"/>
    <col min="3852" max="3857" width="6" style="96" customWidth="1"/>
    <col min="3858" max="3860" width="5.44140625" style="96" customWidth="1"/>
    <col min="3861" max="3861" width="1.44140625" style="96" customWidth="1"/>
    <col min="3862" max="3862" width="12.77734375" style="96" customWidth="1"/>
    <col min="3863" max="3864" width="12.44140625" style="96" bestFit="1" customWidth="1"/>
    <col min="3865" max="4096" width="8.77734375" style="96"/>
    <col min="4097" max="4097" width="3.6640625" style="96" customWidth="1"/>
    <col min="4098" max="4098" width="2.33203125" style="96" customWidth="1"/>
    <col min="4099" max="4099" width="14.44140625" style="96" customWidth="1"/>
    <col min="4100" max="4100" width="8.77734375" style="96" customWidth="1"/>
    <col min="4101" max="4101" width="1.44140625" style="96" customWidth="1"/>
    <col min="4102" max="4106" width="5.77734375" style="96" customWidth="1"/>
    <col min="4107" max="4107" width="7" style="96" customWidth="1"/>
    <col min="4108" max="4113" width="6" style="96" customWidth="1"/>
    <col min="4114" max="4116" width="5.44140625" style="96" customWidth="1"/>
    <col min="4117" max="4117" width="1.44140625" style="96" customWidth="1"/>
    <col min="4118" max="4118" width="12.77734375" style="96" customWidth="1"/>
    <col min="4119" max="4120" width="12.44140625" style="96" bestFit="1" customWidth="1"/>
    <col min="4121" max="4352" width="8.77734375" style="96"/>
    <col min="4353" max="4353" width="3.6640625" style="96" customWidth="1"/>
    <col min="4354" max="4354" width="2.33203125" style="96" customWidth="1"/>
    <col min="4355" max="4355" width="14.44140625" style="96" customWidth="1"/>
    <col min="4356" max="4356" width="8.77734375" style="96" customWidth="1"/>
    <col min="4357" max="4357" width="1.44140625" style="96" customWidth="1"/>
    <col min="4358" max="4362" width="5.77734375" style="96" customWidth="1"/>
    <col min="4363" max="4363" width="7" style="96" customWidth="1"/>
    <col min="4364" max="4369" width="6" style="96" customWidth="1"/>
    <col min="4370" max="4372" width="5.44140625" style="96" customWidth="1"/>
    <col min="4373" max="4373" width="1.44140625" style="96" customWidth="1"/>
    <col min="4374" max="4374" width="12.77734375" style="96" customWidth="1"/>
    <col min="4375" max="4376" width="12.44140625" style="96" bestFit="1" customWidth="1"/>
    <col min="4377" max="4608" width="8.77734375" style="96"/>
    <col min="4609" max="4609" width="3.6640625" style="96" customWidth="1"/>
    <col min="4610" max="4610" width="2.33203125" style="96" customWidth="1"/>
    <col min="4611" max="4611" width="14.44140625" style="96" customWidth="1"/>
    <col min="4612" max="4612" width="8.77734375" style="96" customWidth="1"/>
    <col min="4613" max="4613" width="1.44140625" style="96" customWidth="1"/>
    <col min="4614" max="4618" width="5.77734375" style="96" customWidth="1"/>
    <col min="4619" max="4619" width="7" style="96" customWidth="1"/>
    <col min="4620" max="4625" width="6" style="96" customWidth="1"/>
    <col min="4626" max="4628" width="5.44140625" style="96" customWidth="1"/>
    <col min="4629" max="4629" width="1.44140625" style="96" customWidth="1"/>
    <col min="4630" max="4630" width="12.77734375" style="96" customWidth="1"/>
    <col min="4631" max="4632" width="12.44140625" style="96" bestFit="1" customWidth="1"/>
    <col min="4633" max="4864" width="8.77734375" style="96"/>
    <col min="4865" max="4865" width="3.6640625" style="96" customWidth="1"/>
    <col min="4866" max="4866" width="2.33203125" style="96" customWidth="1"/>
    <col min="4867" max="4867" width="14.44140625" style="96" customWidth="1"/>
    <col min="4868" max="4868" width="8.77734375" style="96" customWidth="1"/>
    <col min="4869" max="4869" width="1.44140625" style="96" customWidth="1"/>
    <col min="4870" max="4874" width="5.77734375" style="96" customWidth="1"/>
    <col min="4875" max="4875" width="7" style="96" customWidth="1"/>
    <col min="4876" max="4881" width="6" style="96" customWidth="1"/>
    <col min="4882" max="4884" width="5.44140625" style="96" customWidth="1"/>
    <col min="4885" max="4885" width="1.44140625" style="96" customWidth="1"/>
    <col min="4886" max="4886" width="12.77734375" style="96" customWidth="1"/>
    <col min="4887" max="4888" width="12.44140625" style="96" bestFit="1" customWidth="1"/>
    <col min="4889" max="5120" width="8.77734375" style="96"/>
    <col min="5121" max="5121" width="3.6640625" style="96" customWidth="1"/>
    <col min="5122" max="5122" width="2.33203125" style="96" customWidth="1"/>
    <col min="5123" max="5123" width="14.44140625" style="96" customWidth="1"/>
    <col min="5124" max="5124" width="8.77734375" style="96" customWidth="1"/>
    <col min="5125" max="5125" width="1.44140625" style="96" customWidth="1"/>
    <col min="5126" max="5130" width="5.77734375" style="96" customWidth="1"/>
    <col min="5131" max="5131" width="7" style="96" customWidth="1"/>
    <col min="5132" max="5137" width="6" style="96" customWidth="1"/>
    <col min="5138" max="5140" width="5.44140625" style="96" customWidth="1"/>
    <col min="5141" max="5141" width="1.44140625" style="96" customWidth="1"/>
    <col min="5142" max="5142" width="12.77734375" style="96" customWidth="1"/>
    <col min="5143" max="5144" width="12.44140625" style="96" bestFit="1" customWidth="1"/>
    <col min="5145" max="5376" width="8.77734375" style="96"/>
    <col min="5377" max="5377" width="3.6640625" style="96" customWidth="1"/>
    <col min="5378" max="5378" width="2.33203125" style="96" customWidth="1"/>
    <col min="5379" max="5379" width="14.44140625" style="96" customWidth="1"/>
    <col min="5380" max="5380" width="8.77734375" style="96" customWidth="1"/>
    <col min="5381" max="5381" width="1.44140625" style="96" customWidth="1"/>
    <col min="5382" max="5386" width="5.77734375" style="96" customWidth="1"/>
    <col min="5387" max="5387" width="7" style="96" customWidth="1"/>
    <col min="5388" max="5393" width="6" style="96" customWidth="1"/>
    <col min="5394" max="5396" width="5.44140625" style="96" customWidth="1"/>
    <col min="5397" max="5397" width="1.44140625" style="96" customWidth="1"/>
    <col min="5398" max="5398" width="12.77734375" style="96" customWidth="1"/>
    <col min="5399" max="5400" width="12.44140625" style="96" bestFit="1" customWidth="1"/>
    <col min="5401" max="5632" width="8.77734375" style="96"/>
    <col min="5633" max="5633" width="3.6640625" style="96" customWidth="1"/>
    <col min="5634" max="5634" width="2.33203125" style="96" customWidth="1"/>
    <col min="5635" max="5635" width="14.44140625" style="96" customWidth="1"/>
    <col min="5636" max="5636" width="8.77734375" style="96" customWidth="1"/>
    <col min="5637" max="5637" width="1.44140625" style="96" customWidth="1"/>
    <col min="5638" max="5642" width="5.77734375" style="96" customWidth="1"/>
    <col min="5643" max="5643" width="7" style="96" customWidth="1"/>
    <col min="5644" max="5649" width="6" style="96" customWidth="1"/>
    <col min="5650" max="5652" width="5.44140625" style="96" customWidth="1"/>
    <col min="5653" max="5653" width="1.44140625" style="96" customWidth="1"/>
    <col min="5654" max="5654" width="12.77734375" style="96" customWidth="1"/>
    <col min="5655" max="5656" width="12.44140625" style="96" bestFit="1" customWidth="1"/>
    <col min="5657" max="5888" width="8.77734375" style="96"/>
    <col min="5889" max="5889" width="3.6640625" style="96" customWidth="1"/>
    <col min="5890" max="5890" width="2.33203125" style="96" customWidth="1"/>
    <col min="5891" max="5891" width="14.44140625" style="96" customWidth="1"/>
    <col min="5892" max="5892" width="8.77734375" style="96" customWidth="1"/>
    <col min="5893" max="5893" width="1.44140625" style="96" customWidth="1"/>
    <col min="5894" max="5898" width="5.77734375" style="96" customWidth="1"/>
    <col min="5899" max="5899" width="7" style="96" customWidth="1"/>
    <col min="5900" max="5905" width="6" style="96" customWidth="1"/>
    <col min="5906" max="5908" width="5.44140625" style="96" customWidth="1"/>
    <col min="5909" max="5909" width="1.44140625" style="96" customWidth="1"/>
    <col min="5910" max="5910" width="12.77734375" style="96" customWidth="1"/>
    <col min="5911" max="5912" width="12.44140625" style="96" bestFit="1" customWidth="1"/>
    <col min="5913" max="6144" width="8.77734375" style="96"/>
    <col min="6145" max="6145" width="3.6640625" style="96" customWidth="1"/>
    <col min="6146" max="6146" width="2.33203125" style="96" customWidth="1"/>
    <col min="6147" max="6147" width="14.44140625" style="96" customWidth="1"/>
    <col min="6148" max="6148" width="8.77734375" style="96" customWidth="1"/>
    <col min="6149" max="6149" width="1.44140625" style="96" customWidth="1"/>
    <col min="6150" max="6154" width="5.77734375" style="96" customWidth="1"/>
    <col min="6155" max="6155" width="7" style="96" customWidth="1"/>
    <col min="6156" max="6161" width="6" style="96" customWidth="1"/>
    <col min="6162" max="6164" width="5.44140625" style="96" customWidth="1"/>
    <col min="6165" max="6165" width="1.44140625" style="96" customWidth="1"/>
    <col min="6166" max="6166" width="12.77734375" style="96" customWidth="1"/>
    <col min="6167" max="6168" width="12.44140625" style="96" bestFit="1" customWidth="1"/>
    <col min="6169" max="6400" width="8.77734375" style="96"/>
    <col min="6401" max="6401" width="3.6640625" style="96" customWidth="1"/>
    <col min="6402" max="6402" width="2.33203125" style="96" customWidth="1"/>
    <col min="6403" max="6403" width="14.44140625" style="96" customWidth="1"/>
    <col min="6404" max="6404" width="8.77734375" style="96" customWidth="1"/>
    <col min="6405" max="6405" width="1.44140625" style="96" customWidth="1"/>
    <col min="6406" max="6410" width="5.77734375" style="96" customWidth="1"/>
    <col min="6411" max="6411" width="7" style="96" customWidth="1"/>
    <col min="6412" max="6417" width="6" style="96" customWidth="1"/>
    <col min="6418" max="6420" width="5.44140625" style="96" customWidth="1"/>
    <col min="6421" max="6421" width="1.44140625" style="96" customWidth="1"/>
    <col min="6422" max="6422" width="12.77734375" style="96" customWidth="1"/>
    <col min="6423" max="6424" width="12.44140625" style="96" bestFit="1" customWidth="1"/>
    <col min="6425" max="6656" width="8.77734375" style="96"/>
    <col min="6657" max="6657" width="3.6640625" style="96" customWidth="1"/>
    <col min="6658" max="6658" width="2.33203125" style="96" customWidth="1"/>
    <col min="6659" max="6659" width="14.44140625" style="96" customWidth="1"/>
    <col min="6660" max="6660" width="8.77734375" style="96" customWidth="1"/>
    <col min="6661" max="6661" width="1.44140625" style="96" customWidth="1"/>
    <col min="6662" max="6666" width="5.77734375" style="96" customWidth="1"/>
    <col min="6667" max="6667" width="7" style="96" customWidth="1"/>
    <col min="6668" max="6673" width="6" style="96" customWidth="1"/>
    <col min="6674" max="6676" width="5.44140625" style="96" customWidth="1"/>
    <col min="6677" max="6677" width="1.44140625" style="96" customWidth="1"/>
    <col min="6678" max="6678" width="12.77734375" style="96" customWidth="1"/>
    <col min="6679" max="6680" width="12.44140625" style="96" bestFit="1" customWidth="1"/>
    <col min="6681" max="6912" width="8.77734375" style="96"/>
    <col min="6913" max="6913" width="3.6640625" style="96" customWidth="1"/>
    <col min="6914" max="6914" width="2.33203125" style="96" customWidth="1"/>
    <col min="6915" max="6915" width="14.44140625" style="96" customWidth="1"/>
    <col min="6916" max="6916" width="8.77734375" style="96" customWidth="1"/>
    <col min="6917" max="6917" width="1.44140625" style="96" customWidth="1"/>
    <col min="6918" max="6922" width="5.77734375" style="96" customWidth="1"/>
    <col min="6923" max="6923" width="7" style="96" customWidth="1"/>
    <col min="6924" max="6929" width="6" style="96" customWidth="1"/>
    <col min="6930" max="6932" width="5.44140625" style="96" customWidth="1"/>
    <col min="6933" max="6933" width="1.44140625" style="96" customWidth="1"/>
    <col min="6934" max="6934" width="12.77734375" style="96" customWidth="1"/>
    <col min="6935" max="6936" width="12.44140625" style="96" bestFit="1" customWidth="1"/>
    <col min="6937" max="7168" width="8.77734375" style="96"/>
    <col min="7169" max="7169" width="3.6640625" style="96" customWidth="1"/>
    <col min="7170" max="7170" width="2.33203125" style="96" customWidth="1"/>
    <col min="7171" max="7171" width="14.44140625" style="96" customWidth="1"/>
    <col min="7172" max="7172" width="8.77734375" style="96" customWidth="1"/>
    <col min="7173" max="7173" width="1.44140625" style="96" customWidth="1"/>
    <col min="7174" max="7178" width="5.77734375" style="96" customWidth="1"/>
    <col min="7179" max="7179" width="7" style="96" customWidth="1"/>
    <col min="7180" max="7185" width="6" style="96" customWidth="1"/>
    <col min="7186" max="7188" width="5.44140625" style="96" customWidth="1"/>
    <col min="7189" max="7189" width="1.44140625" style="96" customWidth="1"/>
    <col min="7190" max="7190" width="12.77734375" style="96" customWidth="1"/>
    <col min="7191" max="7192" width="12.44140625" style="96" bestFit="1" customWidth="1"/>
    <col min="7193" max="7424" width="8.77734375" style="96"/>
    <col min="7425" max="7425" width="3.6640625" style="96" customWidth="1"/>
    <col min="7426" max="7426" width="2.33203125" style="96" customWidth="1"/>
    <col min="7427" max="7427" width="14.44140625" style="96" customWidth="1"/>
    <col min="7428" max="7428" width="8.77734375" style="96" customWidth="1"/>
    <col min="7429" max="7429" width="1.44140625" style="96" customWidth="1"/>
    <col min="7430" max="7434" width="5.77734375" style="96" customWidth="1"/>
    <col min="7435" max="7435" width="7" style="96" customWidth="1"/>
    <col min="7436" max="7441" width="6" style="96" customWidth="1"/>
    <col min="7442" max="7444" width="5.44140625" style="96" customWidth="1"/>
    <col min="7445" max="7445" width="1.44140625" style="96" customWidth="1"/>
    <col min="7446" max="7446" width="12.77734375" style="96" customWidth="1"/>
    <col min="7447" max="7448" width="12.44140625" style="96" bestFit="1" customWidth="1"/>
    <col min="7449" max="7680" width="8.77734375" style="96"/>
    <col min="7681" max="7681" width="3.6640625" style="96" customWidth="1"/>
    <col min="7682" max="7682" width="2.33203125" style="96" customWidth="1"/>
    <col min="7683" max="7683" width="14.44140625" style="96" customWidth="1"/>
    <col min="7684" max="7684" width="8.77734375" style="96" customWidth="1"/>
    <col min="7685" max="7685" width="1.44140625" style="96" customWidth="1"/>
    <col min="7686" max="7690" width="5.77734375" style="96" customWidth="1"/>
    <col min="7691" max="7691" width="7" style="96" customWidth="1"/>
    <col min="7692" max="7697" width="6" style="96" customWidth="1"/>
    <col min="7698" max="7700" width="5.44140625" style="96" customWidth="1"/>
    <col min="7701" max="7701" width="1.44140625" style="96" customWidth="1"/>
    <col min="7702" max="7702" width="12.77734375" style="96" customWidth="1"/>
    <col min="7703" max="7704" width="12.44140625" style="96" bestFit="1" customWidth="1"/>
    <col min="7705" max="7936" width="8.77734375" style="96"/>
    <col min="7937" max="7937" width="3.6640625" style="96" customWidth="1"/>
    <col min="7938" max="7938" width="2.33203125" style="96" customWidth="1"/>
    <col min="7939" max="7939" width="14.44140625" style="96" customWidth="1"/>
    <col min="7940" max="7940" width="8.77734375" style="96" customWidth="1"/>
    <col min="7941" max="7941" width="1.44140625" style="96" customWidth="1"/>
    <col min="7942" max="7946" width="5.77734375" style="96" customWidth="1"/>
    <col min="7947" max="7947" width="7" style="96" customWidth="1"/>
    <col min="7948" max="7953" width="6" style="96" customWidth="1"/>
    <col min="7954" max="7956" width="5.44140625" style="96" customWidth="1"/>
    <col min="7957" max="7957" width="1.44140625" style="96" customWidth="1"/>
    <col min="7958" max="7958" width="12.77734375" style="96" customWidth="1"/>
    <col min="7959" max="7960" width="12.44140625" style="96" bestFit="1" customWidth="1"/>
    <col min="7961" max="8192" width="8.77734375" style="96"/>
    <col min="8193" max="8193" width="3.6640625" style="96" customWidth="1"/>
    <col min="8194" max="8194" width="2.33203125" style="96" customWidth="1"/>
    <col min="8195" max="8195" width="14.44140625" style="96" customWidth="1"/>
    <col min="8196" max="8196" width="8.77734375" style="96" customWidth="1"/>
    <col min="8197" max="8197" width="1.44140625" style="96" customWidth="1"/>
    <col min="8198" max="8202" width="5.77734375" style="96" customWidth="1"/>
    <col min="8203" max="8203" width="7" style="96" customWidth="1"/>
    <col min="8204" max="8209" width="6" style="96" customWidth="1"/>
    <col min="8210" max="8212" width="5.44140625" style="96" customWidth="1"/>
    <col min="8213" max="8213" width="1.44140625" style="96" customWidth="1"/>
    <col min="8214" max="8214" width="12.77734375" style="96" customWidth="1"/>
    <col min="8215" max="8216" width="12.44140625" style="96" bestFit="1" customWidth="1"/>
    <col min="8217" max="8448" width="8.77734375" style="96"/>
    <col min="8449" max="8449" width="3.6640625" style="96" customWidth="1"/>
    <col min="8450" max="8450" width="2.33203125" style="96" customWidth="1"/>
    <col min="8451" max="8451" width="14.44140625" style="96" customWidth="1"/>
    <col min="8452" max="8452" width="8.77734375" style="96" customWidth="1"/>
    <col min="8453" max="8453" width="1.44140625" style="96" customWidth="1"/>
    <col min="8454" max="8458" width="5.77734375" style="96" customWidth="1"/>
    <col min="8459" max="8459" width="7" style="96" customWidth="1"/>
    <col min="8460" max="8465" width="6" style="96" customWidth="1"/>
    <col min="8466" max="8468" width="5.44140625" style="96" customWidth="1"/>
    <col min="8469" max="8469" width="1.44140625" style="96" customWidth="1"/>
    <col min="8470" max="8470" width="12.77734375" style="96" customWidth="1"/>
    <col min="8471" max="8472" width="12.44140625" style="96" bestFit="1" customWidth="1"/>
    <col min="8473" max="8704" width="8.77734375" style="96"/>
    <col min="8705" max="8705" width="3.6640625" style="96" customWidth="1"/>
    <col min="8706" max="8706" width="2.33203125" style="96" customWidth="1"/>
    <col min="8707" max="8707" width="14.44140625" style="96" customWidth="1"/>
    <col min="8708" max="8708" width="8.77734375" style="96" customWidth="1"/>
    <col min="8709" max="8709" width="1.44140625" style="96" customWidth="1"/>
    <col min="8710" max="8714" width="5.77734375" style="96" customWidth="1"/>
    <col min="8715" max="8715" width="7" style="96" customWidth="1"/>
    <col min="8716" max="8721" width="6" style="96" customWidth="1"/>
    <col min="8722" max="8724" width="5.44140625" style="96" customWidth="1"/>
    <col min="8725" max="8725" width="1.44140625" style="96" customWidth="1"/>
    <col min="8726" max="8726" width="12.77734375" style="96" customWidth="1"/>
    <col min="8727" max="8728" width="12.44140625" style="96" bestFit="1" customWidth="1"/>
    <col min="8729" max="8960" width="8.77734375" style="96"/>
    <col min="8961" max="8961" width="3.6640625" style="96" customWidth="1"/>
    <col min="8962" max="8962" width="2.33203125" style="96" customWidth="1"/>
    <col min="8963" max="8963" width="14.44140625" style="96" customWidth="1"/>
    <col min="8964" max="8964" width="8.77734375" style="96" customWidth="1"/>
    <col min="8965" max="8965" width="1.44140625" style="96" customWidth="1"/>
    <col min="8966" max="8970" width="5.77734375" style="96" customWidth="1"/>
    <col min="8971" max="8971" width="7" style="96" customWidth="1"/>
    <col min="8972" max="8977" width="6" style="96" customWidth="1"/>
    <col min="8978" max="8980" width="5.44140625" style="96" customWidth="1"/>
    <col min="8981" max="8981" width="1.44140625" style="96" customWidth="1"/>
    <col min="8982" max="8982" width="12.77734375" style="96" customWidth="1"/>
    <col min="8983" max="8984" width="12.44140625" style="96" bestFit="1" customWidth="1"/>
    <col min="8985" max="9216" width="8.77734375" style="96"/>
    <col min="9217" max="9217" width="3.6640625" style="96" customWidth="1"/>
    <col min="9218" max="9218" width="2.33203125" style="96" customWidth="1"/>
    <col min="9219" max="9219" width="14.44140625" style="96" customWidth="1"/>
    <col min="9220" max="9220" width="8.77734375" style="96" customWidth="1"/>
    <col min="9221" max="9221" width="1.44140625" style="96" customWidth="1"/>
    <col min="9222" max="9226" width="5.77734375" style="96" customWidth="1"/>
    <col min="9227" max="9227" width="7" style="96" customWidth="1"/>
    <col min="9228" max="9233" width="6" style="96" customWidth="1"/>
    <col min="9234" max="9236" width="5.44140625" style="96" customWidth="1"/>
    <col min="9237" max="9237" width="1.44140625" style="96" customWidth="1"/>
    <col min="9238" max="9238" width="12.77734375" style="96" customWidth="1"/>
    <col min="9239" max="9240" width="12.44140625" style="96" bestFit="1" customWidth="1"/>
    <col min="9241" max="9472" width="8.77734375" style="96"/>
    <col min="9473" max="9473" width="3.6640625" style="96" customWidth="1"/>
    <col min="9474" max="9474" width="2.33203125" style="96" customWidth="1"/>
    <col min="9475" max="9475" width="14.44140625" style="96" customWidth="1"/>
    <col min="9476" max="9476" width="8.77734375" style="96" customWidth="1"/>
    <col min="9477" max="9477" width="1.44140625" style="96" customWidth="1"/>
    <col min="9478" max="9482" width="5.77734375" style="96" customWidth="1"/>
    <col min="9483" max="9483" width="7" style="96" customWidth="1"/>
    <col min="9484" max="9489" width="6" style="96" customWidth="1"/>
    <col min="9490" max="9492" width="5.44140625" style="96" customWidth="1"/>
    <col min="9493" max="9493" width="1.44140625" style="96" customWidth="1"/>
    <col min="9494" max="9494" width="12.77734375" style="96" customWidth="1"/>
    <col min="9495" max="9496" width="12.44140625" style="96" bestFit="1" customWidth="1"/>
    <col min="9497" max="9728" width="8.77734375" style="96"/>
    <col min="9729" max="9729" width="3.6640625" style="96" customWidth="1"/>
    <col min="9730" max="9730" width="2.33203125" style="96" customWidth="1"/>
    <col min="9731" max="9731" width="14.44140625" style="96" customWidth="1"/>
    <col min="9732" max="9732" width="8.77734375" style="96" customWidth="1"/>
    <col min="9733" max="9733" width="1.44140625" style="96" customWidth="1"/>
    <col min="9734" max="9738" width="5.77734375" style="96" customWidth="1"/>
    <col min="9739" max="9739" width="7" style="96" customWidth="1"/>
    <col min="9740" max="9745" width="6" style="96" customWidth="1"/>
    <col min="9746" max="9748" width="5.44140625" style="96" customWidth="1"/>
    <col min="9749" max="9749" width="1.44140625" style="96" customWidth="1"/>
    <col min="9750" max="9750" width="12.77734375" style="96" customWidth="1"/>
    <col min="9751" max="9752" width="12.44140625" style="96" bestFit="1" customWidth="1"/>
    <col min="9753" max="9984" width="8.77734375" style="96"/>
    <col min="9985" max="9985" width="3.6640625" style="96" customWidth="1"/>
    <col min="9986" max="9986" width="2.33203125" style="96" customWidth="1"/>
    <col min="9987" max="9987" width="14.44140625" style="96" customWidth="1"/>
    <col min="9988" max="9988" width="8.77734375" style="96" customWidth="1"/>
    <col min="9989" max="9989" width="1.44140625" style="96" customWidth="1"/>
    <col min="9990" max="9994" width="5.77734375" style="96" customWidth="1"/>
    <col min="9995" max="9995" width="7" style="96" customWidth="1"/>
    <col min="9996" max="10001" width="6" style="96" customWidth="1"/>
    <col min="10002" max="10004" width="5.44140625" style="96" customWidth="1"/>
    <col min="10005" max="10005" width="1.44140625" style="96" customWidth="1"/>
    <col min="10006" max="10006" width="12.77734375" style="96" customWidth="1"/>
    <col min="10007" max="10008" width="12.44140625" style="96" bestFit="1" customWidth="1"/>
    <col min="10009" max="10240" width="8.77734375" style="96"/>
    <col min="10241" max="10241" width="3.6640625" style="96" customWidth="1"/>
    <col min="10242" max="10242" width="2.33203125" style="96" customWidth="1"/>
    <col min="10243" max="10243" width="14.44140625" style="96" customWidth="1"/>
    <col min="10244" max="10244" width="8.77734375" style="96" customWidth="1"/>
    <col min="10245" max="10245" width="1.44140625" style="96" customWidth="1"/>
    <col min="10246" max="10250" width="5.77734375" style="96" customWidth="1"/>
    <col min="10251" max="10251" width="7" style="96" customWidth="1"/>
    <col min="10252" max="10257" width="6" style="96" customWidth="1"/>
    <col min="10258" max="10260" width="5.44140625" style="96" customWidth="1"/>
    <col min="10261" max="10261" width="1.44140625" style="96" customWidth="1"/>
    <col min="10262" max="10262" width="12.77734375" style="96" customWidth="1"/>
    <col min="10263" max="10264" width="12.44140625" style="96" bestFit="1" customWidth="1"/>
    <col min="10265" max="10496" width="8.77734375" style="96"/>
    <col min="10497" max="10497" width="3.6640625" style="96" customWidth="1"/>
    <col min="10498" max="10498" width="2.33203125" style="96" customWidth="1"/>
    <col min="10499" max="10499" width="14.44140625" style="96" customWidth="1"/>
    <col min="10500" max="10500" width="8.77734375" style="96" customWidth="1"/>
    <col min="10501" max="10501" width="1.44140625" style="96" customWidth="1"/>
    <col min="10502" max="10506" width="5.77734375" style="96" customWidth="1"/>
    <col min="10507" max="10507" width="7" style="96" customWidth="1"/>
    <col min="10508" max="10513" width="6" style="96" customWidth="1"/>
    <col min="10514" max="10516" width="5.44140625" style="96" customWidth="1"/>
    <col min="10517" max="10517" width="1.44140625" style="96" customWidth="1"/>
    <col min="10518" max="10518" width="12.77734375" style="96" customWidth="1"/>
    <col min="10519" max="10520" width="12.44140625" style="96" bestFit="1" customWidth="1"/>
    <col min="10521" max="10752" width="8.77734375" style="96"/>
    <col min="10753" max="10753" width="3.6640625" style="96" customWidth="1"/>
    <col min="10754" max="10754" width="2.33203125" style="96" customWidth="1"/>
    <col min="10755" max="10755" width="14.44140625" style="96" customWidth="1"/>
    <col min="10756" max="10756" width="8.77734375" style="96" customWidth="1"/>
    <col min="10757" max="10757" width="1.44140625" style="96" customWidth="1"/>
    <col min="10758" max="10762" width="5.77734375" style="96" customWidth="1"/>
    <col min="10763" max="10763" width="7" style="96" customWidth="1"/>
    <col min="10764" max="10769" width="6" style="96" customWidth="1"/>
    <col min="10770" max="10772" width="5.44140625" style="96" customWidth="1"/>
    <col min="10773" max="10773" width="1.44140625" style="96" customWidth="1"/>
    <col min="10774" max="10774" width="12.77734375" style="96" customWidth="1"/>
    <col min="10775" max="10776" width="12.44140625" style="96" bestFit="1" customWidth="1"/>
    <col min="10777" max="11008" width="8.77734375" style="96"/>
    <col min="11009" max="11009" width="3.6640625" style="96" customWidth="1"/>
    <col min="11010" max="11010" width="2.33203125" style="96" customWidth="1"/>
    <col min="11011" max="11011" width="14.44140625" style="96" customWidth="1"/>
    <col min="11012" max="11012" width="8.77734375" style="96" customWidth="1"/>
    <col min="11013" max="11013" width="1.44140625" style="96" customWidth="1"/>
    <col min="11014" max="11018" width="5.77734375" style="96" customWidth="1"/>
    <col min="11019" max="11019" width="7" style="96" customWidth="1"/>
    <col min="11020" max="11025" width="6" style="96" customWidth="1"/>
    <col min="11026" max="11028" width="5.44140625" style="96" customWidth="1"/>
    <col min="11029" max="11029" width="1.44140625" style="96" customWidth="1"/>
    <col min="11030" max="11030" width="12.77734375" style="96" customWidth="1"/>
    <col min="11031" max="11032" width="12.44140625" style="96" bestFit="1" customWidth="1"/>
    <col min="11033" max="11264" width="8.77734375" style="96"/>
    <col min="11265" max="11265" width="3.6640625" style="96" customWidth="1"/>
    <col min="11266" max="11266" width="2.33203125" style="96" customWidth="1"/>
    <col min="11267" max="11267" width="14.44140625" style="96" customWidth="1"/>
    <col min="11268" max="11268" width="8.77734375" style="96" customWidth="1"/>
    <col min="11269" max="11269" width="1.44140625" style="96" customWidth="1"/>
    <col min="11270" max="11274" width="5.77734375" style="96" customWidth="1"/>
    <col min="11275" max="11275" width="7" style="96" customWidth="1"/>
    <col min="11276" max="11281" width="6" style="96" customWidth="1"/>
    <col min="11282" max="11284" width="5.44140625" style="96" customWidth="1"/>
    <col min="11285" max="11285" width="1.44140625" style="96" customWidth="1"/>
    <col min="11286" max="11286" width="12.77734375" style="96" customWidth="1"/>
    <col min="11287" max="11288" width="12.44140625" style="96" bestFit="1" customWidth="1"/>
    <col min="11289" max="11520" width="8.77734375" style="96"/>
    <col min="11521" max="11521" width="3.6640625" style="96" customWidth="1"/>
    <col min="11522" max="11522" width="2.33203125" style="96" customWidth="1"/>
    <col min="11523" max="11523" width="14.44140625" style="96" customWidth="1"/>
    <col min="11524" max="11524" width="8.77734375" style="96" customWidth="1"/>
    <col min="11525" max="11525" width="1.44140625" style="96" customWidth="1"/>
    <col min="11526" max="11530" width="5.77734375" style="96" customWidth="1"/>
    <col min="11531" max="11531" width="7" style="96" customWidth="1"/>
    <col min="11532" max="11537" width="6" style="96" customWidth="1"/>
    <col min="11538" max="11540" width="5.44140625" style="96" customWidth="1"/>
    <col min="11541" max="11541" width="1.44140625" style="96" customWidth="1"/>
    <col min="11542" max="11542" width="12.77734375" style="96" customWidth="1"/>
    <col min="11543" max="11544" width="12.44140625" style="96" bestFit="1" customWidth="1"/>
    <col min="11545" max="11776" width="8.77734375" style="96"/>
    <col min="11777" max="11777" width="3.6640625" style="96" customWidth="1"/>
    <col min="11778" max="11778" width="2.33203125" style="96" customWidth="1"/>
    <col min="11779" max="11779" width="14.44140625" style="96" customWidth="1"/>
    <col min="11780" max="11780" width="8.77734375" style="96" customWidth="1"/>
    <col min="11781" max="11781" width="1.44140625" style="96" customWidth="1"/>
    <col min="11782" max="11786" width="5.77734375" style="96" customWidth="1"/>
    <col min="11787" max="11787" width="7" style="96" customWidth="1"/>
    <col min="11788" max="11793" width="6" style="96" customWidth="1"/>
    <col min="11794" max="11796" width="5.44140625" style="96" customWidth="1"/>
    <col min="11797" max="11797" width="1.44140625" style="96" customWidth="1"/>
    <col min="11798" max="11798" width="12.77734375" style="96" customWidth="1"/>
    <col min="11799" max="11800" width="12.44140625" style="96" bestFit="1" customWidth="1"/>
    <col min="11801" max="12032" width="8.77734375" style="96"/>
    <col min="12033" max="12033" width="3.6640625" style="96" customWidth="1"/>
    <col min="12034" max="12034" width="2.33203125" style="96" customWidth="1"/>
    <col min="12035" max="12035" width="14.44140625" style="96" customWidth="1"/>
    <col min="12036" max="12036" width="8.77734375" style="96" customWidth="1"/>
    <col min="12037" max="12037" width="1.44140625" style="96" customWidth="1"/>
    <col min="12038" max="12042" width="5.77734375" style="96" customWidth="1"/>
    <col min="12043" max="12043" width="7" style="96" customWidth="1"/>
    <col min="12044" max="12049" width="6" style="96" customWidth="1"/>
    <col min="12050" max="12052" width="5.44140625" style="96" customWidth="1"/>
    <col min="12053" max="12053" width="1.44140625" style="96" customWidth="1"/>
    <col min="12054" max="12054" width="12.77734375" style="96" customWidth="1"/>
    <col min="12055" max="12056" width="12.44140625" style="96" bestFit="1" customWidth="1"/>
    <col min="12057" max="12288" width="8.77734375" style="96"/>
    <col min="12289" max="12289" width="3.6640625" style="96" customWidth="1"/>
    <col min="12290" max="12290" width="2.33203125" style="96" customWidth="1"/>
    <col min="12291" max="12291" width="14.44140625" style="96" customWidth="1"/>
    <col min="12292" max="12292" width="8.77734375" style="96" customWidth="1"/>
    <col min="12293" max="12293" width="1.44140625" style="96" customWidth="1"/>
    <col min="12294" max="12298" width="5.77734375" style="96" customWidth="1"/>
    <col min="12299" max="12299" width="7" style="96" customWidth="1"/>
    <col min="12300" max="12305" width="6" style="96" customWidth="1"/>
    <col min="12306" max="12308" width="5.44140625" style="96" customWidth="1"/>
    <col min="12309" max="12309" width="1.44140625" style="96" customWidth="1"/>
    <col min="12310" max="12310" width="12.77734375" style="96" customWidth="1"/>
    <col min="12311" max="12312" width="12.44140625" style="96" bestFit="1" customWidth="1"/>
    <col min="12313" max="12544" width="8.77734375" style="96"/>
    <col min="12545" max="12545" width="3.6640625" style="96" customWidth="1"/>
    <col min="12546" max="12546" width="2.33203125" style="96" customWidth="1"/>
    <col min="12547" max="12547" width="14.44140625" style="96" customWidth="1"/>
    <col min="12548" max="12548" width="8.77734375" style="96" customWidth="1"/>
    <col min="12549" max="12549" width="1.44140625" style="96" customWidth="1"/>
    <col min="12550" max="12554" width="5.77734375" style="96" customWidth="1"/>
    <col min="12555" max="12555" width="7" style="96" customWidth="1"/>
    <col min="12556" max="12561" width="6" style="96" customWidth="1"/>
    <col min="12562" max="12564" width="5.44140625" style="96" customWidth="1"/>
    <col min="12565" max="12565" width="1.44140625" style="96" customWidth="1"/>
    <col min="12566" max="12566" width="12.77734375" style="96" customWidth="1"/>
    <col min="12567" max="12568" width="12.44140625" style="96" bestFit="1" customWidth="1"/>
    <col min="12569" max="12800" width="8.77734375" style="96"/>
    <col min="12801" max="12801" width="3.6640625" style="96" customWidth="1"/>
    <col min="12802" max="12802" width="2.33203125" style="96" customWidth="1"/>
    <col min="12803" max="12803" width="14.44140625" style="96" customWidth="1"/>
    <col min="12804" max="12804" width="8.77734375" style="96" customWidth="1"/>
    <col min="12805" max="12805" width="1.44140625" style="96" customWidth="1"/>
    <col min="12806" max="12810" width="5.77734375" style="96" customWidth="1"/>
    <col min="12811" max="12811" width="7" style="96" customWidth="1"/>
    <col min="12812" max="12817" width="6" style="96" customWidth="1"/>
    <col min="12818" max="12820" width="5.44140625" style="96" customWidth="1"/>
    <col min="12821" max="12821" width="1.44140625" style="96" customWidth="1"/>
    <col min="12822" max="12822" width="12.77734375" style="96" customWidth="1"/>
    <col min="12823" max="12824" width="12.44140625" style="96" bestFit="1" customWidth="1"/>
    <col min="12825" max="13056" width="8.77734375" style="96"/>
    <col min="13057" max="13057" width="3.6640625" style="96" customWidth="1"/>
    <col min="13058" max="13058" width="2.33203125" style="96" customWidth="1"/>
    <col min="13059" max="13059" width="14.44140625" style="96" customWidth="1"/>
    <col min="13060" max="13060" width="8.77734375" style="96" customWidth="1"/>
    <col min="13061" max="13061" width="1.44140625" style="96" customWidth="1"/>
    <col min="13062" max="13066" width="5.77734375" style="96" customWidth="1"/>
    <col min="13067" max="13067" width="7" style="96" customWidth="1"/>
    <col min="13068" max="13073" width="6" style="96" customWidth="1"/>
    <col min="13074" max="13076" width="5.44140625" style="96" customWidth="1"/>
    <col min="13077" max="13077" width="1.44140625" style="96" customWidth="1"/>
    <col min="13078" max="13078" width="12.77734375" style="96" customWidth="1"/>
    <col min="13079" max="13080" width="12.44140625" style="96" bestFit="1" customWidth="1"/>
    <col min="13081" max="13312" width="8.77734375" style="96"/>
    <col min="13313" max="13313" width="3.6640625" style="96" customWidth="1"/>
    <col min="13314" max="13314" width="2.33203125" style="96" customWidth="1"/>
    <col min="13315" max="13315" width="14.44140625" style="96" customWidth="1"/>
    <col min="13316" max="13316" width="8.77734375" style="96" customWidth="1"/>
    <col min="13317" max="13317" width="1.44140625" style="96" customWidth="1"/>
    <col min="13318" max="13322" width="5.77734375" style="96" customWidth="1"/>
    <col min="13323" max="13323" width="7" style="96" customWidth="1"/>
    <col min="13324" max="13329" width="6" style="96" customWidth="1"/>
    <col min="13330" max="13332" width="5.44140625" style="96" customWidth="1"/>
    <col min="13333" max="13333" width="1.44140625" style="96" customWidth="1"/>
    <col min="13334" max="13334" width="12.77734375" style="96" customWidth="1"/>
    <col min="13335" max="13336" width="12.44140625" style="96" bestFit="1" customWidth="1"/>
    <col min="13337" max="13568" width="8.77734375" style="96"/>
    <col min="13569" max="13569" width="3.6640625" style="96" customWidth="1"/>
    <col min="13570" max="13570" width="2.33203125" style="96" customWidth="1"/>
    <col min="13571" max="13571" width="14.44140625" style="96" customWidth="1"/>
    <col min="13572" max="13572" width="8.77734375" style="96" customWidth="1"/>
    <col min="13573" max="13573" width="1.44140625" style="96" customWidth="1"/>
    <col min="13574" max="13578" width="5.77734375" style="96" customWidth="1"/>
    <col min="13579" max="13579" width="7" style="96" customWidth="1"/>
    <col min="13580" max="13585" width="6" style="96" customWidth="1"/>
    <col min="13586" max="13588" width="5.44140625" style="96" customWidth="1"/>
    <col min="13589" max="13589" width="1.44140625" style="96" customWidth="1"/>
    <col min="13590" max="13590" width="12.77734375" style="96" customWidth="1"/>
    <col min="13591" max="13592" width="12.44140625" style="96" bestFit="1" customWidth="1"/>
    <col min="13593" max="13824" width="8.77734375" style="96"/>
    <col min="13825" max="13825" width="3.6640625" style="96" customWidth="1"/>
    <col min="13826" max="13826" width="2.33203125" style="96" customWidth="1"/>
    <col min="13827" max="13827" width="14.44140625" style="96" customWidth="1"/>
    <col min="13828" max="13828" width="8.77734375" style="96" customWidth="1"/>
    <col min="13829" max="13829" width="1.44140625" style="96" customWidth="1"/>
    <col min="13830" max="13834" width="5.77734375" style="96" customWidth="1"/>
    <col min="13835" max="13835" width="7" style="96" customWidth="1"/>
    <col min="13836" max="13841" width="6" style="96" customWidth="1"/>
    <col min="13842" max="13844" width="5.44140625" style="96" customWidth="1"/>
    <col min="13845" max="13845" width="1.44140625" style="96" customWidth="1"/>
    <col min="13846" max="13846" width="12.77734375" style="96" customWidth="1"/>
    <col min="13847" max="13848" width="12.44140625" style="96" bestFit="1" customWidth="1"/>
    <col min="13849" max="14080" width="8.77734375" style="96"/>
    <col min="14081" max="14081" width="3.6640625" style="96" customWidth="1"/>
    <col min="14082" max="14082" width="2.33203125" style="96" customWidth="1"/>
    <col min="14083" max="14083" width="14.44140625" style="96" customWidth="1"/>
    <col min="14084" max="14084" width="8.77734375" style="96" customWidth="1"/>
    <col min="14085" max="14085" width="1.44140625" style="96" customWidth="1"/>
    <col min="14086" max="14090" width="5.77734375" style="96" customWidth="1"/>
    <col min="14091" max="14091" width="7" style="96" customWidth="1"/>
    <col min="14092" max="14097" width="6" style="96" customWidth="1"/>
    <col min="14098" max="14100" width="5.44140625" style="96" customWidth="1"/>
    <col min="14101" max="14101" width="1.44140625" style="96" customWidth="1"/>
    <col min="14102" max="14102" width="12.77734375" style="96" customWidth="1"/>
    <col min="14103" max="14104" width="12.44140625" style="96" bestFit="1" customWidth="1"/>
    <col min="14105" max="14336" width="8.77734375" style="96"/>
    <col min="14337" max="14337" width="3.6640625" style="96" customWidth="1"/>
    <col min="14338" max="14338" width="2.33203125" style="96" customWidth="1"/>
    <col min="14339" max="14339" width="14.44140625" style="96" customWidth="1"/>
    <col min="14340" max="14340" width="8.77734375" style="96" customWidth="1"/>
    <col min="14341" max="14341" width="1.44140625" style="96" customWidth="1"/>
    <col min="14342" max="14346" width="5.77734375" style="96" customWidth="1"/>
    <col min="14347" max="14347" width="7" style="96" customWidth="1"/>
    <col min="14348" max="14353" width="6" style="96" customWidth="1"/>
    <col min="14354" max="14356" width="5.44140625" style="96" customWidth="1"/>
    <col min="14357" max="14357" width="1.44140625" style="96" customWidth="1"/>
    <col min="14358" max="14358" width="12.77734375" style="96" customWidth="1"/>
    <col min="14359" max="14360" width="12.44140625" style="96" bestFit="1" customWidth="1"/>
    <col min="14361" max="14592" width="8.77734375" style="96"/>
    <col min="14593" max="14593" width="3.6640625" style="96" customWidth="1"/>
    <col min="14594" max="14594" width="2.33203125" style="96" customWidth="1"/>
    <col min="14595" max="14595" width="14.44140625" style="96" customWidth="1"/>
    <col min="14596" max="14596" width="8.77734375" style="96" customWidth="1"/>
    <col min="14597" max="14597" width="1.44140625" style="96" customWidth="1"/>
    <col min="14598" max="14602" width="5.77734375" style="96" customWidth="1"/>
    <col min="14603" max="14603" width="7" style="96" customWidth="1"/>
    <col min="14604" max="14609" width="6" style="96" customWidth="1"/>
    <col min="14610" max="14612" width="5.44140625" style="96" customWidth="1"/>
    <col min="14613" max="14613" width="1.44140625" style="96" customWidth="1"/>
    <col min="14614" max="14614" width="12.77734375" style="96" customWidth="1"/>
    <col min="14615" max="14616" width="12.44140625" style="96" bestFit="1" customWidth="1"/>
    <col min="14617" max="14848" width="8.77734375" style="96"/>
    <col min="14849" max="14849" width="3.6640625" style="96" customWidth="1"/>
    <col min="14850" max="14850" width="2.33203125" style="96" customWidth="1"/>
    <col min="14851" max="14851" width="14.44140625" style="96" customWidth="1"/>
    <col min="14852" max="14852" width="8.77734375" style="96" customWidth="1"/>
    <col min="14853" max="14853" width="1.44140625" style="96" customWidth="1"/>
    <col min="14854" max="14858" width="5.77734375" style="96" customWidth="1"/>
    <col min="14859" max="14859" width="7" style="96" customWidth="1"/>
    <col min="14860" max="14865" width="6" style="96" customWidth="1"/>
    <col min="14866" max="14868" width="5.44140625" style="96" customWidth="1"/>
    <col min="14869" max="14869" width="1.44140625" style="96" customWidth="1"/>
    <col min="14870" max="14870" width="12.77734375" style="96" customWidth="1"/>
    <col min="14871" max="14872" width="12.44140625" style="96" bestFit="1" customWidth="1"/>
    <col min="14873" max="15104" width="8.77734375" style="96"/>
    <col min="15105" max="15105" width="3.6640625" style="96" customWidth="1"/>
    <col min="15106" max="15106" width="2.33203125" style="96" customWidth="1"/>
    <col min="15107" max="15107" width="14.44140625" style="96" customWidth="1"/>
    <col min="15108" max="15108" width="8.77734375" style="96" customWidth="1"/>
    <col min="15109" max="15109" width="1.44140625" style="96" customWidth="1"/>
    <col min="15110" max="15114" width="5.77734375" style="96" customWidth="1"/>
    <col min="15115" max="15115" width="7" style="96" customWidth="1"/>
    <col min="15116" max="15121" width="6" style="96" customWidth="1"/>
    <col min="15122" max="15124" width="5.44140625" style="96" customWidth="1"/>
    <col min="15125" max="15125" width="1.44140625" style="96" customWidth="1"/>
    <col min="15126" max="15126" width="12.77734375" style="96" customWidth="1"/>
    <col min="15127" max="15128" width="12.44140625" style="96" bestFit="1" customWidth="1"/>
    <col min="15129" max="15360" width="8.77734375" style="96"/>
    <col min="15361" max="15361" width="3.6640625" style="96" customWidth="1"/>
    <col min="15362" max="15362" width="2.33203125" style="96" customWidth="1"/>
    <col min="15363" max="15363" width="14.44140625" style="96" customWidth="1"/>
    <col min="15364" max="15364" width="8.77734375" style="96" customWidth="1"/>
    <col min="15365" max="15365" width="1.44140625" style="96" customWidth="1"/>
    <col min="15366" max="15370" width="5.77734375" style="96" customWidth="1"/>
    <col min="15371" max="15371" width="7" style="96" customWidth="1"/>
    <col min="15372" max="15377" width="6" style="96" customWidth="1"/>
    <col min="15378" max="15380" width="5.44140625" style="96" customWidth="1"/>
    <col min="15381" max="15381" width="1.44140625" style="96" customWidth="1"/>
    <col min="15382" max="15382" width="12.77734375" style="96" customWidth="1"/>
    <col min="15383" max="15384" width="12.44140625" style="96" bestFit="1" customWidth="1"/>
    <col min="15385" max="15616" width="8.77734375" style="96"/>
    <col min="15617" max="15617" width="3.6640625" style="96" customWidth="1"/>
    <col min="15618" max="15618" width="2.33203125" style="96" customWidth="1"/>
    <col min="15619" max="15619" width="14.44140625" style="96" customWidth="1"/>
    <col min="15620" max="15620" width="8.77734375" style="96" customWidth="1"/>
    <col min="15621" max="15621" width="1.44140625" style="96" customWidth="1"/>
    <col min="15622" max="15626" width="5.77734375" style="96" customWidth="1"/>
    <col min="15627" max="15627" width="7" style="96" customWidth="1"/>
    <col min="15628" max="15633" width="6" style="96" customWidth="1"/>
    <col min="15634" max="15636" width="5.44140625" style="96" customWidth="1"/>
    <col min="15637" max="15637" width="1.44140625" style="96" customWidth="1"/>
    <col min="15638" max="15638" width="12.77734375" style="96" customWidth="1"/>
    <col min="15639" max="15640" width="12.44140625" style="96" bestFit="1" customWidth="1"/>
    <col min="15641" max="15872" width="8.77734375" style="96"/>
    <col min="15873" max="15873" width="3.6640625" style="96" customWidth="1"/>
    <col min="15874" max="15874" width="2.33203125" style="96" customWidth="1"/>
    <col min="15875" max="15875" width="14.44140625" style="96" customWidth="1"/>
    <col min="15876" max="15876" width="8.77734375" style="96" customWidth="1"/>
    <col min="15877" max="15877" width="1.44140625" style="96" customWidth="1"/>
    <col min="15878" max="15882" width="5.77734375" style="96" customWidth="1"/>
    <col min="15883" max="15883" width="7" style="96" customWidth="1"/>
    <col min="15884" max="15889" width="6" style="96" customWidth="1"/>
    <col min="15890" max="15892" width="5.44140625" style="96" customWidth="1"/>
    <col min="15893" max="15893" width="1.44140625" style="96" customWidth="1"/>
    <col min="15894" max="15894" width="12.77734375" style="96" customWidth="1"/>
    <col min="15895" max="15896" width="12.44140625" style="96" bestFit="1" customWidth="1"/>
    <col min="15897" max="16128" width="8.77734375" style="96"/>
    <col min="16129" max="16129" width="3.6640625" style="96" customWidth="1"/>
    <col min="16130" max="16130" width="2.33203125" style="96" customWidth="1"/>
    <col min="16131" max="16131" width="14.44140625" style="96" customWidth="1"/>
    <col min="16132" max="16132" width="8.77734375" style="96" customWidth="1"/>
    <col min="16133" max="16133" width="1.44140625" style="96" customWidth="1"/>
    <col min="16134" max="16138" width="5.77734375" style="96" customWidth="1"/>
    <col min="16139" max="16139" width="7" style="96" customWidth="1"/>
    <col min="16140" max="16145" width="6" style="96" customWidth="1"/>
    <col min="16146" max="16148" width="5.44140625" style="96" customWidth="1"/>
    <col min="16149" max="16149" width="1.44140625" style="96" customWidth="1"/>
    <col min="16150" max="16150" width="12.77734375" style="96" customWidth="1"/>
    <col min="16151" max="16152" width="12.44140625" style="96" bestFit="1" customWidth="1"/>
    <col min="16153" max="16384" width="8.77734375" style="96"/>
  </cols>
  <sheetData>
    <row r="1" spans="1:28" ht="18.75" customHeight="1" x14ac:dyDescent="0.25">
      <c r="A1" s="1"/>
      <c r="B1" s="2"/>
      <c r="C1" s="2"/>
      <c r="D1" s="2"/>
      <c r="E1" s="2"/>
      <c r="F1" s="2"/>
      <c r="G1" s="2"/>
      <c r="H1" s="2"/>
      <c r="I1" s="2"/>
      <c r="J1" s="3" t="s">
        <v>61</v>
      </c>
      <c r="K1" s="2"/>
      <c r="L1" s="2"/>
      <c r="M1" s="2"/>
      <c r="N1" s="2"/>
      <c r="O1" s="2"/>
      <c r="P1" s="2"/>
      <c r="Q1" s="2"/>
      <c r="R1" s="2"/>
      <c r="S1" s="2"/>
      <c r="T1" s="95"/>
    </row>
    <row r="2" spans="1:28" ht="18.75" customHeight="1" x14ac:dyDescent="0.25">
      <c r="A2" s="284" t="s">
        <v>110</v>
      </c>
      <c r="B2" s="6"/>
      <c r="C2" s="6"/>
      <c r="D2" s="6"/>
      <c r="E2" s="6"/>
      <c r="F2" s="6"/>
      <c r="G2" s="6"/>
      <c r="H2" s="6"/>
      <c r="I2" s="6"/>
      <c r="J2" s="6"/>
      <c r="K2" s="6"/>
      <c r="L2" s="6"/>
      <c r="M2" s="6"/>
      <c r="N2" s="6"/>
      <c r="O2" s="6"/>
      <c r="P2" s="6"/>
      <c r="Q2" s="6"/>
      <c r="R2" s="6"/>
      <c r="S2" s="6"/>
      <c r="T2" s="7"/>
      <c r="U2" s="97"/>
      <c r="V2" s="169"/>
      <c r="W2" s="98"/>
      <c r="X2" s="98"/>
      <c r="Y2" s="98"/>
      <c r="Z2" s="98"/>
      <c r="AA2" s="98"/>
      <c r="AB2" s="98"/>
    </row>
    <row r="3" spans="1:28" ht="18.75" customHeight="1" x14ac:dyDescent="0.25">
      <c r="A3" s="8"/>
      <c r="B3" s="9" t="s">
        <v>111</v>
      </c>
      <c r="C3" s="9"/>
      <c r="D3" s="9"/>
      <c r="E3" s="9"/>
      <c r="F3" s="9"/>
      <c r="G3" s="9"/>
      <c r="H3" s="9"/>
      <c r="I3" s="9"/>
      <c r="J3" s="9"/>
      <c r="K3" s="9"/>
      <c r="L3" s="9"/>
      <c r="M3" s="9"/>
      <c r="N3" s="9"/>
      <c r="O3" s="9"/>
      <c r="P3" s="9"/>
      <c r="Q3" s="9"/>
      <c r="R3" s="9"/>
      <c r="S3" s="9"/>
      <c r="T3" s="10"/>
      <c r="U3" s="97"/>
      <c r="V3" s="169"/>
      <c r="W3" s="98"/>
      <c r="X3" s="98"/>
      <c r="Y3" s="98"/>
      <c r="Z3" s="98"/>
      <c r="AA3" s="98"/>
      <c r="AB3" s="98"/>
    </row>
    <row r="4" spans="1:28" s="100" customFormat="1" ht="27" customHeight="1" x14ac:dyDescent="0.25">
      <c r="A4" s="194"/>
      <c r="B4" s="386" t="s">
        <v>0</v>
      </c>
      <c r="C4" s="353"/>
      <c r="D4" s="354"/>
      <c r="E4" s="355"/>
      <c r="F4" s="387" t="s">
        <v>1</v>
      </c>
      <c r="G4" s="353"/>
      <c r="H4" s="378"/>
      <c r="I4" s="379"/>
      <c r="J4" s="387" t="s">
        <v>2</v>
      </c>
      <c r="K4" s="353"/>
      <c r="L4" s="380"/>
      <c r="M4" s="381"/>
      <c r="N4" s="381"/>
      <c r="O4" s="381"/>
      <c r="P4" s="381"/>
      <c r="Q4" s="381"/>
      <c r="R4" s="381"/>
      <c r="S4" s="381"/>
      <c r="T4" s="382"/>
      <c r="U4" s="99"/>
      <c r="V4" s="169"/>
      <c r="W4" s="98"/>
      <c r="X4" s="98"/>
      <c r="Y4" s="98"/>
      <c r="Z4" s="98"/>
      <c r="AA4" s="98"/>
      <c r="AB4" s="98"/>
    </row>
    <row r="5" spans="1:28" ht="15" customHeight="1" x14ac:dyDescent="0.25">
      <c r="A5" s="341" t="s">
        <v>11</v>
      </c>
      <c r="B5" s="11"/>
      <c r="C5" s="12"/>
      <c r="D5" s="13"/>
      <c r="E5" s="101"/>
      <c r="F5" s="102"/>
      <c r="G5" s="101"/>
      <c r="H5" s="101"/>
      <c r="I5" s="101"/>
      <c r="J5" s="14"/>
      <c r="K5" s="14"/>
      <c r="L5" s="170"/>
      <c r="M5" s="170"/>
      <c r="N5" s="182"/>
      <c r="O5" s="182"/>
      <c r="P5" s="388" t="s">
        <v>42</v>
      </c>
      <c r="Q5" s="384"/>
      <c r="R5" s="384"/>
      <c r="S5" s="384"/>
      <c r="T5" s="385"/>
      <c r="U5" s="97"/>
      <c r="V5" s="169"/>
      <c r="W5" s="98"/>
      <c r="X5" s="98"/>
      <c r="Y5" s="98"/>
      <c r="Z5" s="98"/>
      <c r="AA5" s="98"/>
      <c r="AB5" s="98"/>
    </row>
    <row r="6" spans="1:28" ht="15" customHeight="1" x14ac:dyDescent="0.25">
      <c r="A6" s="347"/>
      <c r="B6" s="15"/>
      <c r="C6" s="176"/>
      <c r="D6" s="176"/>
      <c r="E6" s="102"/>
      <c r="G6" s="389" t="s">
        <v>14</v>
      </c>
      <c r="H6" s="389"/>
      <c r="I6" s="389"/>
      <c r="J6" s="389"/>
      <c r="L6" s="170"/>
      <c r="M6" s="170"/>
      <c r="N6" s="182"/>
      <c r="O6" s="182"/>
      <c r="P6" s="390" t="s">
        <v>49</v>
      </c>
      <c r="Q6" s="391"/>
      <c r="R6" s="391"/>
      <c r="S6" s="391"/>
      <c r="T6" s="392"/>
      <c r="U6" s="97"/>
      <c r="V6" s="98"/>
      <c r="W6" s="98"/>
      <c r="X6" s="98"/>
      <c r="Y6" s="98"/>
      <c r="Z6" s="98"/>
      <c r="AA6" s="98"/>
      <c r="AB6" s="98"/>
    </row>
    <row r="7" spans="1:28" ht="15" customHeight="1" x14ac:dyDescent="0.25">
      <c r="A7" s="347"/>
      <c r="B7" s="15"/>
      <c r="C7" s="176"/>
      <c r="D7" s="176"/>
      <c r="E7" s="102"/>
      <c r="F7" s="102"/>
      <c r="L7" s="170"/>
      <c r="M7" s="170"/>
      <c r="N7" s="182"/>
      <c r="O7" s="182"/>
      <c r="P7" s="393"/>
      <c r="Q7" s="391"/>
      <c r="R7" s="391"/>
      <c r="S7" s="391"/>
      <c r="T7" s="392"/>
      <c r="U7" s="97"/>
      <c r="V7" s="98"/>
      <c r="W7" s="98"/>
      <c r="X7" s="98"/>
      <c r="Y7" s="98"/>
      <c r="Z7" s="98"/>
      <c r="AA7" s="98"/>
      <c r="AB7" s="98"/>
    </row>
    <row r="8" spans="1:28" ht="15" customHeight="1" x14ac:dyDescent="0.25">
      <c r="A8" s="347"/>
      <c r="B8" s="15"/>
      <c r="C8" s="15"/>
      <c r="D8" s="15"/>
      <c r="E8" s="102"/>
      <c r="F8" s="102"/>
      <c r="G8" s="394" t="s">
        <v>15</v>
      </c>
      <c r="H8" s="394"/>
      <c r="I8" s="394"/>
      <c r="J8" s="394"/>
      <c r="L8" s="170"/>
      <c r="M8" s="175"/>
      <c r="N8" s="175"/>
      <c r="O8" s="175"/>
      <c r="P8" s="395" t="s">
        <v>50</v>
      </c>
      <c r="Q8" s="396"/>
      <c r="R8" s="396"/>
      <c r="S8" s="396"/>
      <c r="T8" s="397"/>
      <c r="U8" s="97"/>
      <c r="Y8" s="98"/>
      <c r="Z8" s="98"/>
      <c r="AA8" s="98"/>
      <c r="AB8" s="98"/>
    </row>
    <row r="9" spans="1:28" ht="15" customHeight="1" x14ac:dyDescent="0.25">
      <c r="A9" s="347"/>
      <c r="B9" s="17"/>
      <c r="C9" s="15"/>
      <c r="D9" s="15"/>
      <c r="E9" s="102"/>
      <c r="F9" s="102"/>
      <c r="L9" s="170"/>
      <c r="M9" s="203"/>
      <c r="N9" s="203"/>
      <c r="O9" s="203"/>
      <c r="P9" s="398" t="s">
        <v>45</v>
      </c>
      <c r="Q9" s="399"/>
      <c r="R9" s="399"/>
      <c r="S9" s="399"/>
      <c r="T9" s="400"/>
      <c r="U9" s="97"/>
      <c r="V9" s="175"/>
      <c r="W9" s="12"/>
      <c r="X9" s="13"/>
      <c r="Y9" s="98"/>
      <c r="Z9" s="98"/>
      <c r="AA9" s="98"/>
      <c r="AB9" s="98"/>
    </row>
    <row r="10" spans="1:28" ht="15" customHeight="1" x14ac:dyDescent="0.25">
      <c r="A10" s="347"/>
      <c r="B10" s="15"/>
      <c r="C10" s="15"/>
      <c r="D10" s="15"/>
      <c r="E10" s="102"/>
      <c r="F10" s="102"/>
      <c r="H10" s="154" t="s">
        <v>16</v>
      </c>
      <c r="I10" s="19"/>
      <c r="J10" s="16"/>
      <c r="L10" s="170"/>
      <c r="M10" s="203"/>
      <c r="N10" s="203"/>
      <c r="O10" s="203"/>
      <c r="P10" s="398"/>
      <c r="Q10" s="399"/>
      <c r="R10" s="399"/>
      <c r="S10" s="399"/>
      <c r="T10" s="400"/>
      <c r="U10" s="97"/>
      <c r="V10" s="203"/>
      <c r="W10" s="203"/>
      <c r="X10" s="203"/>
      <c r="Y10" s="98"/>
      <c r="Z10" s="98"/>
      <c r="AA10" s="98"/>
      <c r="AB10" s="98"/>
    </row>
    <row r="11" spans="1:28" ht="15" customHeight="1" x14ac:dyDescent="0.25">
      <c r="A11" s="347"/>
      <c r="B11" s="17"/>
      <c r="C11" s="15"/>
      <c r="D11" s="15"/>
      <c r="E11" s="105"/>
      <c r="F11" s="105"/>
      <c r="H11" s="18" t="s">
        <v>17</v>
      </c>
      <c r="I11" s="19"/>
      <c r="J11" s="16"/>
      <c r="K11" s="198" t="s">
        <v>48</v>
      </c>
      <c r="L11" s="170"/>
      <c r="M11" s="203"/>
      <c r="N11" s="203"/>
      <c r="O11" s="203"/>
      <c r="P11" s="398"/>
      <c r="Q11" s="399"/>
      <c r="R11" s="399"/>
      <c r="S11" s="399"/>
      <c r="T11" s="400"/>
      <c r="U11" s="97"/>
      <c r="V11" s="203"/>
      <c r="W11" s="203"/>
      <c r="X11" s="203"/>
      <c r="Y11" s="98"/>
      <c r="Z11" s="98"/>
      <c r="AA11" s="98"/>
      <c r="AB11" s="98"/>
    </row>
    <row r="12" spans="1:28" ht="15" customHeight="1" x14ac:dyDescent="0.25">
      <c r="A12" s="347"/>
      <c r="B12" s="17"/>
      <c r="C12" s="17"/>
      <c r="D12" s="17"/>
      <c r="E12" s="106"/>
      <c r="F12" s="106"/>
      <c r="H12" s="306"/>
      <c r="I12" s="306"/>
      <c r="K12" s="343"/>
      <c r="L12" s="344"/>
      <c r="M12" s="344"/>
      <c r="N12" s="344"/>
      <c r="O12" s="174"/>
      <c r="P12" s="401" t="s">
        <v>46</v>
      </c>
      <c r="Q12" s="402"/>
      <c r="R12" s="402"/>
      <c r="S12" s="402"/>
      <c r="T12" s="403"/>
      <c r="U12" s="97"/>
      <c r="V12" s="203"/>
      <c r="W12" s="203"/>
      <c r="X12" s="203"/>
      <c r="Y12" s="98"/>
      <c r="Z12" s="98"/>
      <c r="AA12" s="98"/>
      <c r="AB12" s="98"/>
    </row>
    <row r="13" spans="1:28" ht="15" customHeight="1" x14ac:dyDescent="0.25">
      <c r="A13" s="347"/>
      <c r="B13" s="17"/>
      <c r="C13" s="17"/>
      <c r="D13" s="17"/>
      <c r="L13" s="170"/>
      <c r="M13" s="174"/>
      <c r="N13" s="174"/>
      <c r="O13" s="174"/>
      <c r="P13" s="401"/>
      <c r="Q13" s="402"/>
      <c r="R13" s="402"/>
      <c r="S13" s="402"/>
      <c r="T13" s="403"/>
      <c r="U13" s="97"/>
      <c r="V13" s="174"/>
      <c r="W13" s="174"/>
      <c r="X13" s="174"/>
      <c r="Y13" s="98"/>
      <c r="Z13" s="98"/>
      <c r="AA13" s="98"/>
      <c r="AB13" s="98"/>
    </row>
    <row r="14" spans="1:28" ht="15" customHeight="1" x14ac:dyDescent="0.25">
      <c r="A14" s="347"/>
      <c r="B14" s="20"/>
      <c r="C14" s="20"/>
      <c r="D14" s="20"/>
      <c r="L14" s="170"/>
      <c r="M14" s="174"/>
      <c r="N14" s="174"/>
      <c r="O14" s="174"/>
      <c r="P14" s="401"/>
      <c r="Q14" s="402"/>
      <c r="R14" s="402"/>
      <c r="S14" s="402"/>
      <c r="T14" s="403"/>
      <c r="U14" s="97"/>
      <c r="V14" s="174"/>
      <c r="W14" s="174"/>
      <c r="X14" s="174"/>
    </row>
    <row r="15" spans="1:28" ht="15" customHeight="1" x14ac:dyDescent="0.25">
      <c r="A15" s="347"/>
      <c r="B15" s="187"/>
      <c r="C15" s="188"/>
      <c r="D15" s="188"/>
      <c r="E15" s="115"/>
      <c r="F15" s="115"/>
      <c r="G15" s="115"/>
      <c r="H15" s="115"/>
      <c r="I15" s="115"/>
      <c r="J15" s="115"/>
      <c r="K15" s="115"/>
      <c r="L15" s="177"/>
      <c r="M15" s="115"/>
      <c r="N15" s="115"/>
      <c r="O15" s="189"/>
      <c r="P15" s="401"/>
      <c r="Q15" s="402"/>
      <c r="R15" s="402"/>
      <c r="S15" s="402"/>
      <c r="T15" s="403"/>
      <c r="U15" s="97"/>
      <c r="V15" s="174"/>
      <c r="W15" s="174"/>
      <c r="X15" s="174"/>
      <c r="Y15" s="174"/>
      <c r="Z15" s="174"/>
      <c r="AA15" s="174"/>
      <c r="AB15" s="174"/>
    </row>
    <row r="16" spans="1:28" ht="12.75" customHeight="1" x14ac:dyDescent="0.25">
      <c r="A16" s="340" t="s">
        <v>12</v>
      </c>
      <c r="B16" s="104"/>
      <c r="C16" s="97"/>
      <c r="D16" s="305" t="s">
        <v>54</v>
      </c>
      <c r="E16" s="305"/>
      <c r="F16" s="305"/>
      <c r="G16" s="305"/>
      <c r="H16" s="16" t="s">
        <v>6</v>
      </c>
      <c r="I16" s="25" t="s">
        <v>7</v>
      </c>
      <c r="J16" s="305" t="s">
        <v>55</v>
      </c>
      <c r="K16" s="305"/>
      <c r="L16" s="305"/>
      <c r="M16" s="305"/>
      <c r="N16" s="97"/>
      <c r="O16" s="97"/>
      <c r="P16" s="367" t="s">
        <v>60</v>
      </c>
      <c r="Q16" s="368"/>
      <c r="R16" s="368"/>
      <c r="S16" s="368"/>
      <c r="T16" s="369"/>
      <c r="U16" s="97"/>
      <c r="V16" s="174"/>
      <c r="W16" s="174"/>
      <c r="X16" s="174"/>
      <c r="Y16" s="174"/>
      <c r="Z16" s="174"/>
      <c r="AA16" s="174"/>
      <c r="AB16" s="174"/>
    </row>
    <row r="17" spans="1:28" ht="12.75" customHeight="1" x14ac:dyDescent="0.25">
      <c r="A17" s="341"/>
      <c r="B17" s="21"/>
      <c r="D17" s="307"/>
      <c r="E17" s="307"/>
      <c r="F17" s="307"/>
      <c r="G17" s="307"/>
      <c r="H17" s="23"/>
      <c r="I17" s="107"/>
      <c r="J17" s="308"/>
      <c r="K17" s="308"/>
      <c r="L17" s="308"/>
      <c r="M17" s="308"/>
      <c r="O17" s="97"/>
      <c r="P17" s="367"/>
      <c r="Q17" s="368"/>
      <c r="R17" s="368"/>
      <c r="S17" s="368"/>
      <c r="T17" s="369"/>
      <c r="U17" s="97"/>
      <c r="V17" s="174"/>
      <c r="W17" s="174"/>
      <c r="X17" s="174"/>
      <c r="Y17" s="174"/>
      <c r="Z17" s="174"/>
      <c r="AA17" s="174"/>
      <c r="AB17" s="174"/>
    </row>
    <row r="18" spans="1:28" ht="12.75" customHeight="1" x14ac:dyDescent="0.25">
      <c r="A18" s="341"/>
      <c r="B18" s="26"/>
      <c r="C18" s="26"/>
      <c r="E18" s="26"/>
      <c r="F18" s="26"/>
      <c r="G18" s="26"/>
      <c r="H18" s="16"/>
      <c r="I18" s="25"/>
      <c r="J18" s="26"/>
      <c r="K18" s="27"/>
      <c r="L18" s="171"/>
      <c r="M18" s="97"/>
      <c r="N18" s="97"/>
      <c r="O18" s="97"/>
      <c r="P18" s="367"/>
      <c r="Q18" s="368"/>
      <c r="R18" s="368"/>
      <c r="S18" s="368"/>
      <c r="T18" s="369"/>
      <c r="U18" s="97"/>
      <c r="V18" s="174"/>
      <c r="W18" s="174"/>
      <c r="X18" s="174"/>
      <c r="Y18" s="174"/>
      <c r="Z18" s="174"/>
      <c r="AA18" s="174"/>
      <c r="AB18" s="174"/>
    </row>
    <row r="19" spans="1:28" ht="12.75" customHeight="1" x14ac:dyDescent="0.25">
      <c r="A19" s="341"/>
      <c r="B19" s="26" t="s">
        <v>52</v>
      </c>
      <c r="C19" s="26"/>
      <c r="E19" s="26"/>
      <c r="F19" s="26"/>
      <c r="G19" s="26"/>
      <c r="H19" s="164"/>
      <c r="I19" s="156"/>
      <c r="J19" s="27"/>
      <c r="K19" s="27"/>
      <c r="L19" s="171"/>
      <c r="M19" s="203"/>
      <c r="N19" s="203"/>
      <c r="O19" s="203"/>
      <c r="P19" s="367"/>
      <c r="Q19" s="368"/>
      <c r="R19" s="368"/>
      <c r="S19" s="368"/>
      <c r="T19" s="369"/>
      <c r="U19" s="97"/>
      <c r="V19" s="174"/>
      <c r="W19" s="174"/>
      <c r="X19" s="174"/>
    </row>
    <row r="20" spans="1:28" ht="12.75" customHeight="1" x14ac:dyDescent="0.25">
      <c r="A20" s="341"/>
      <c r="B20" s="97"/>
      <c r="C20" s="97"/>
      <c r="D20" s="97"/>
      <c r="E20" s="97"/>
      <c r="H20" s="149"/>
      <c r="I20" s="157"/>
      <c r="K20" s="27"/>
      <c r="L20" s="171"/>
      <c r="M20" s="203"/>
      <c r="N20" s="203"/>
      <c r="O20" s="203"/>
      <c r="P20" s="301"/>
      <c r="Q20" s="302"/>
      <c r="R20" s="302"/>
      <c r="S20" s="302"/>
      <c r="T20" s="303"/>
      <c r="U20" s="97"/>
      <c r="V20" s="101"/>
      <c r="W20" s="101"/>
      <c r="X20" s="101"/>
    </row>
    <row r="21" spans="1:28" ht="12.75" customHeight="1" x14ac:dyDescent="0.25">
      <c r="A21" s="341"/>
      <c r="B21" s="28" t="s">
        <v>8</v>
      </c>
      <c r="C21" s="28"/>
      <c r="D21" s="97"/>
      <c r="E21" s="97"/>
      <c r="H21" s="149"/>
      <c r="I21" s="158"/>
      <c r="K21" s="27"/>
      <c r="L21" s="171"/>
      <c r="M21" s="203"/>
      <c r="N21" s="203"/>
      <c r="O21" s="203"/>
      <c r="P21" s="301"/>
      <c r="Q21" s="302"/>
      <c r="R21" s="302"/>
      <c r="S21" s="302"/>
      <c r="T21" s="303"/>
      <c r="U21" s="97"/>
      <c r="V21" s="174"/>
      <c r="W21" s="174"/>
      <c r="X21" s="174"/>
    </row>
    <row r="22" spans="1:28" ht="12.75" customHeight="1" x14ac:dyDescent="0.25">
      <c r="A22" s="341"/>
      <c r="B22" s="97"/>
      <c r="C22" s="97"/>
      <c r="E22" s="97"/>
      <c r="F22" s="148"/>
      <c r="H22" s="204"/>
      <c r="I22" s="205"/>
      <c r="K22" s="27"/>
      <c r="L22" s="171"/>
      <c r="M22" s="203"/>
      <c r="N22" s="203"/>
      <c r="O22" s="203"/>
      <c r="P22" s="202"/>
      <c r="Q22" s="203"/>
      <c r="R22" s="203"/>
      <c r="S22" s="182"/>
      <c r="T22" s="183"/>
      <c r="U22" s="97"/>
      <c r="V22" s="174"/>
      <c r="W22" s="174"/>
      <c r="X22" s="174"/>
    </row>
    <row r="23" spans="1:28" ht="12.75" customHeight="1" x14ac:dyDescent="0.25">
      <c r="A23" s="341"/>
      <c r="B23" s="97"/>
      <c r="C23" s="97"/>
      <c r="D23" s="97"/>
      <c r="E23" s="97"/>
      <c r="F23" s="149"/>
      <c r="H23" s="149"/>
      <c r="I23" s="158"/>
      <c r="K23" s="27"/>
      <c r="L23" s="171"/>
      <c r="M23" s="97"/>
      <c r="N23" s="97"/>
      <c r="O23" s="97"/>
      <c r="P23" s="184"/>
      <c r="Q23" s="182"/>
      <c r="R23" s="182"/>
      <c r="S23" s="182"/>
      <c r="T23" s="183"/>
      <c r="U23" s="97"/>
      <c r="V23" s="174"/>
      <c r="W23" s="174"/>
      <c r="X23" s="174"/>
    </row>
    <row r="24" spans="1:28" ht="12.75" customHeight="1" x14ac:dyDescent="0.25">
      <c r="A24" s="341"/>
      <c r="B24" s="97"/>
      <c r="C24" s="97"/>
      <c r="D24" s="97"/>
      <c r="E24" s="97"/>
      <c r="F24" s="149"/>
      <c r="H24" s="149"/>
      <c r="I24" s="158"/>
      <c r="K24" s="27"/>
      <c r="L24" s="171"/>
      <c r="M24" s="97"/>
      <c r="N24" s="97"/>
      <c r="O24" s="97"/>
      <c r="P24" s="184"/>
      <c r="Q24" s="182"/>
      <c r="R24" s="182"/>
      <c r="S24" s="182"/>
      <c r="T24" s="183"/>
      <c r="U24" s="97"/>
      <c r="V24" s="101"/>
      <c r="W24" s="101"/>
      <c r="X24" s="101"/>
    </row>
    <row r="25" spans="1:28" ht="12.75" customHeight="1" x14ac:dyDescent="0.25">
      <c r="A25" s="341"/>
      <c r="B25" s="97"/>
      <c r="C25" s="97"/>
      <c r="D25" s="97"/>
      <c r="E25" s="97"/>
      <c r="F25" s="201" t="s">
        <v>10</v>
      </c>
      <c r="H25" s="155"/>
      <c r="I25" s="160"/>
      <c r="K25" s="27"/>
      <c r="L25" s="171"/>
      <c r="M25" s="97"/>
      <c r="N25" s="97"/>
      <c r="O25" s="97"/>
      <c r="P25" s="184"/>
      <c r="Q25" s="182"/>
      <c r="R25" s="182"/>
      <c r="S25" s="182"/>
      <c r="T25" s="183"/>
      <c r="U25" s="97"/>
      <c r="V25" s="101"/>
      <c r="W25" s="101"/>
      <c r="X25" s="101"/>
    </row>
    <row r="26" spans="1:28" ht="12.75" customHeight="1" x14ac:dyDescent="0.25">
      <c r="A26" s="341"/>
      <c r="B26" s="97"/>
      <c r="C26" s="97"/>
      <c r="D26" s="97"/>
      <c r="E26" s="97"/>
      <c r="F26" s="149"/>
      <c r="H26" s="161"/>
      <c r="I26" s="158"/>
      <c r="K26" s="27"/>
      <c r="L26" s="171"/>
      <c r="M26" s="97"/>
      <c r="N26" s="97"/>
      <c r="O26" s="97"/>
      <c r="P26" s="184"/>
      <c r="Q26" s="182"/>
      <c r="R26" s="182"/>
      <c r="S26" s="182"/>
      <c r="T26" s="183"/>
      <c r="U26" s="97"/>
      <c r="V26" s="203"/>
      <c r="W26" s="203"/>
      <c r="X26" s="203"/>
    </row>
    <row r="27" spans="1:28" ht="12.75" customHeight="1" x14ac:dyDescent="0.25">
      <c r="A27" s="341"/>
      <c r="B27" s="97"/>
      <c r="C27" s="97"/>
      <c r="D27" s="97"/>
      <c r="E27" s="97"/>
      <c r="F27" s="149"/>
      <c r="H27" s="149"/>
      <c r="I27" s="158"/>
      <c r="K27" s="27"/>
      <c r="L27" s="171"/>
      <c r="M27" s="97"/>
      <c r="N27" s="97"/>
      <c r="O27" s="97"/>
      <c r="P27" s="184"/>
      <c r="Q27" s="182"/>
      <c r="R27" s="182"/>
      <c r="S27" s="182"/>
      <c r="T27" s="183"/>
      <c r="U27" s="97"/>
      <c r="V27" s="203"/>
      <c r="W27" s="203"/>
      <c r="X27" s="203"/>
    </row>
    <row r="28" spans="1:28" ht="12.75" customHeight="1" x14ac:dyDescent="0.25">
      <c r="A28" s="341"/>
      <c r="B28" s="97"/>
      <c r="C28" s="97"/>
      <c r="E28" s="97"/>
      <c r="F28" s="148" t="s">
        <v>57</v>
      </c>
      <c r="H28" s="155"/>
      <c r="I28" s="159"/>
      <c r="K28" s="27"/>
      <c r="L28" s="171"/>
      <c r="M28" s="97"/>
      <c r="N28" s="97"/>
      <c r="O28" s="97"/>
      <c r="P28" s="184"/>
      <c r="Q28" s="182"/>
      <c r="R28" s="182"/>
      <c r="S28" s="182"/>
      <c r="T28" s="183"/>
      <c r="U28" s="97"/>
      <c r="V28" s="203"/>
      <c r="W28" s="203"/>
      <c r="X28" s="203"/>
    </row>
    <row r="29" spans="1:28" ht="12.75" customHeight="1" x14ac:dyDescent="0.25">
      <c r="A29" s="341"/>
      <c r="B29" s="97"/>
      <c r="C29" s="97"/>
      <c r="D29" s="97"/>
      <c r="E29" s="97"/>
      <c r="I29" s="107"/>
      <c r="K29" s="27"/>
      <c r="L29" s="171"/>
      <c r="M29" s="171"/>
      <c r="N29" s="182"/>
      <c r="O29" s="182"/>
      <c r="P29" s="184"/>
      <c r="Q29" s="182"/>
      <c r="R29" s="182"/>
      <c r="S29" s="182"/>
      <c r="T29" s="183"/>
      <c r="U29" s="97"/>
      <c r="V29" s="203"/>
      <c r="W29" s="203"/>
      <c r="X29" s="203"/>
    </row>
    <row r="30" spans="1:28" s="97" customFormat="1" ht="12.75" customHeight="1" x14ac:dyDescent="0.25">
      <c r="A30" s="341"/>
      <c r="B30" s="21" t="s">
        <v>9</v>
      </c>
      <c r="D30" s="108"/>
      <c r="H30" s="252" t="str">
        <f>IF(egall="","",IF(egall &gt;0,(1-egfollow/egall),0))</f>
        <v/>
      </c>
      <c r="I30" s="253" t="str">
        <f>IF(cgall="","",IF(cgall&gt;0,(1-cgfollow/cgall),0))</f>
        <v/>
      </c>
      <c r="J30" s="29"/>
      <c r="K30" s="30"/>
      <c r="L30" s="171"/>
      <c r="M30" s="171"/>
      <c r="N30" s="182"/>
      <c r="O30" s="182"/>
      <c r="P30" s="184"/>
      <c r="Q30" s="182"/>
      <c r="R30" s="182"/>
      <c r="S30" s="182"/>
      <c r="T30" s="183"/>
      <c r="V30" s="101"/>
      <c r="W30" s="101"/>
      <c r="X30" s="101"/>
    </row>
    <row r="31" spans="1:28" ht="12.75" customHeight="1" x14ac:dyDescent="0.25">
      <c r="A31" s="351"/>
      <c r="B31" s="31"/>
      <c r="C31" s="111"/>
      <c r="D31" s="112"/>
      <c r="E31" s="111"/>
      <c r="F31" s="111"/>
      <c r="G31" s="111"/>
      <c r="H31" s="113"/>
      <c r="I31" s="114"/>
      <c r="J31" s="115"/>
      <c r="K31" s="32"/>
      <c r="L31" s="178"/>
      <c r="M31" s="178"/>
      <c r="N31" s="185"/>
      <c r="O31" s="185"/>
      <c r="P31" s="184"/>
      <c r="Q31" s="182"/>
      <c r="R31" s="182"/>
      <c r="S31" s="182"/>
      <c r="T31" s="183"/>
      <c r="U31" s="97"/>
    </row>
    <row r="32" spans="1:28" ht="14.25" customHeight="1" x14ac:dyDescent="0.25">
      <c r="A32" s="340" t="s">
        <v>13</v>
      </c>
      <c r="B32" s="28"/>
      <c r="C32" s="28"/>
      <c r="D32" s="305" t="s">
        <v>43</v>
      </c>
      <c r="E32" s="305"/>
      <c r="F32" s="305"/>
      <c r="G32" s="200"/>
      <c r="H32" s="16"/>
      <c r="I32" s="25"/>
      <c r="J32" s="97"/>
      <c r="K32" s="30"/>
      <c r="L32" s="171"/>
      <c r="M32" s="171"/>
      <c r="N32" s="182"/>
      <c r="O32" s="182"/>
      <c r="P32" s="184"/>
      <c r="Q32" s="182"/>
      <c r="R32" s="182"/>
      <c r="S32" s="182"/>
      <c r="T32" s="183"/>
      <c r="U32" s="97"/>
    </row>
    <row r="33" spans="1:25" ht="12.75" customHeight="1" x14ac:dyDescent="0.25">
      <c r="A33" s="347"/>
      <c r="C33" s="28" t="s">
        <v>22</v>
      </c>
      <c r="D33" s="345"/>
      <c r="E33" s="345"/>
      <c r="F33" s="345"/>
      <c r="G33" s="33" t="s">
        <v>18</v>
      </c>
      <c r="I33" s="107"/>
      <c r="J33" s="34" t="s">
        <v>19</v>
      </c>
      <c r="K33" s="27"/>
      <c r="L33" s="171"/>
      <c r="M33" s="171"/>
      <c r="N33" s="182"/>
      <c r="O33" s="182"/>
      <c r="P33" s="184"/>
      <c r="Q33" s="182"/>
      <c r="R33" s="182"/>
      <c r="S33" s="182"/>
      <c r="T33" s="183"/>
      <c r="U33" s="97"/>
    </row>
    <row r="34" spans="1:25" ht="12.75" customHeight="1" x14ac:dyDescent="0.25">
      <c r="A34" s="347"/>
      <c r="B34" s="97"/>
      <c r="C34" s="116" t="s">
        <v>23</v>
      </c>
      <c r="D34" s="346"/>
      <c r="E34" s="346"/>
      <c r="F34" s="346"/>
      <c r="I34" s="107"/>
      <c r="K34" s="27"/>
      <c r="L34" s="171"/>
      <c r="M34" s="171"/>
      <c r="N34" s="182"/>
      <c r="O34" s="182"/>
      <c r="P34" s="184"/>
      <c r="Q34" s="182"/>
      <c r="R34" s="182"/>
      <c r="S34" s="182"/>
      <c r="T34" s="183"/>
      <c r="U34" s="97"/>
    </row>
    <row r="35" spans="1:25" ht="12.75" customHeight="1" x14ac:dyDescent="0.25">
      <c r="A35" s="347"/>
      <c r="B35" s="97"/>
      <c r="C35" s="150"/>
      <c r="D35" s="97"/>
      <c r="F35" s="117" t="s">
        <v>24</v>
      </c>
      <c r="H35" s="155"/>
      <c r="I35" s="199"/>
      <c r="K35" s="27"/>
      <c r="L35" s="171"/>
      <c r="M35" s="171"/>
      <c r="N35" s="182"/>
      <c r="O35" s="182"/>
      <c r="P35" s="184"/>
      <c r="Q35" s="182"/>
      <c r="R35" s="182"/>
      <c r="S35" s="182"/>
      <c r="T35" s="183"/>
      <c r="U35" s="97"/>
      <c r="V35" s="97"/>
      <c r="W35" s="97"/>
      <c r="X35" s="97"/>
    </row>
    <row r="36" spans="1:25" ht="12.75" customHeight="1" x14ac:dyDescent="0.25">
      <c r="A36" s="347"/>
      <c r="B36" s="97"/>
      <c r="C36" s="150"/>
      <c r="D36" s="97"/>
      <c r="E36" s="118"/>
      <c r="H36" s="149"/>
      <c r="I36" s="157"/>
      <c r="K36" s="27"/>
      <c r="L36" s="171"/>
      <c r="M36" s="171"/>
      <c r="N36" s="182"/>
      <c r="O36" s="182"/>
      <c r="P36" s="184"/>
      <c r="Q36" s="182"/>
      <c r="R36" s="182"/>
      <c r="S36" s="182"/>
      <c r="T36" s="183"/>
      <c r="U36" s="97"/>
    </row>
    <row r="37" spans="1:25" ht="12.75" customHeight="1" x14ac:dyDescent="0.25">
      <c r="A37" s="347"/>
      <c r="B37" s="97"/>
      <c r="C37" s="150"/>
      <c r="D37" s="97"/>
      <c r="E37" s="103"/>
      <c r="H37" s="149"/>
      <c r="I37" s="158"/>
      <c r="K37" s="27"/>
      <c r="L37" s="171"/>
      <c r="M37" s="171"/>
      <c r="N37" s="182"/>
      <c r="O37" s="182"/>
      <c r="P37" s="184"/>
      <c r="Q37" s="182"/>
      <c r="R37" s="182"/>
      <c r="S37" s="182"/>
      <c r="T37" s="183"/>
      <c r="U37" s="97"/>
    </row>
    <row r="38" spans="1:25" s="97" customFormat="1" ht="12.75" customHeight="1" x14ac:dyDescent="0.25">
      <c r="A38" s="347"/>
      <c r="C38" s="150"/>
      <c r="F38" s="117" t="s">
        <v>25</v>
      </c>
      <c r="G38" s="108"/>
      <c r="H38" s="162"/>
      <c r="I38" s="163"/>
      <c r="K38" s="30"/>
      <c r="L38" s="170"/>
      <c r="M38" s="171"/>
      <c r="N38" s="182"/>
      <c r="O38" s="182"/>
      <c r="P38" s="184"/>
      <c r="Q38" s="182"/>
      <c r="R38" s="182"/>
      <c r="S38" s="182"/>
      <c r="T38" s="183"/>
      <c r="V38" s="96"/>
      <c r="W38" s="96"/>
      <c r="X38" s="96"/>
    </row>
    <row r="39" spans="1:25" ht="12.75" customHeight="1" x14ac:dyDescent="0.25">
      <c r="A39" s="347"/>
      <c r="B39" s="97"/>
      <c r="C39" s="150"/>
      <c r="D39" s="97"/>
      <c r="E39" s="118"/>
      <c r="F39" s="97"/>
      <c r="G39" s="35" t="s">
        <v>20</v>
      </c>
      <c r="H39" s="161"/>
      <c r="I39" s="158"/>
      <c r="J39" s="36" t="s">
        <v>21</v>
      </c>
      <c r="K39" s="30"/>
      <c r="L39" s="171"/>
      <c r="M39" s="171"/>
      <c r="N39" s="182"/>
      <c r="O39" s="182"/>
      <c r="P39" s="184"/>
      <c r="Q39" s="182"/>
      <c r="R39" s="182"/>
      <c r="S39" s="182"/>
      <c r="T39" s="183"/>
      <c r="U39" s="97"/>
    </row>
    <row r="40" spans="1:25" ht="12.75" customHeight="1" x14ac:dyDescent="0.25">
      <c r="A40" s="347"/>
      <c r="B40" s="97"/>
      <c r="C40" s="22" t="s">
        <v>51</v>
      </c>
      <c r="D40" s="349" t="s">
        <v>43</v>
      </c>
      <c r="E40" s="349"/>
      <c r="F40" s="349"/>
      <c r="G40" s="35"/>
      <c r="H40" s="30"/>
      <c r="I40" s="37"/>
      <c r="J40" s="36"/>
      <c r="K40" s="30"/>
      <c r="L40" s="171"/>
      <c r="M40" s="171"/>
      <c r="N40" s="182"/>
      <c r="O40" s="182"/>
      <c r="P40" s="184"/>
      <c r="Q40" s="182"/>
      <c r="R40" s="182"/>
      <c r="S40" s="182"/>
      <c r="T40" s="183"/>
      <c r="U40" s="97"/>
      <c r="Y40" s="119"/>
    </row>
    <row r="41" spans="1:25" ht="12.75" customHeight="1" x14ac:dyDescent="0.25">
      <c r="A41" s="347"/>
      <c r="B41" s="97"/>
      <c r="C41" s="201" t="s">
        <v>44</v>
      </c>
      <c r="D41" s="345"/>
      <c r="E41" s="345"/>
      <c r="F41" s="345"/>
      <c r="G41" s="35"/>
      <c r="H41" s="97"/>
      <c r="I41" s="107"/>
      <c r="J41" s="36"/>
      <c r="K41" s="97"/>
      <c r="L41" s="171"/>
      <c r="M41" s="171"/>
      <c r="N41" s="182"/>
      <c r="O41" s="182"/>
      <c r="P41" s="184"/>
      <c r="Q41" s="182"/>
      <c r="R41" s="182"/>
      <c r="S41" s="182"/>
      <c r="T41" s="183"/>
      <c r="U41" s="97"/>
    </row>
    <row r="42" spans="1:25" ht="12.75" customHeight="1" x14ac:dyDescent="0.25">
      <c r="A42" s="347"/>
      <c r="B42" s="97"/>
      <c r="D42" s="346"/>
      <c r="E42" s="346"/>
      <c r="F42" s="346"/>
      <c r="G42" s="97"/>
      <c r="H42" s="97"/>
      <c r="I42" s="107"/>
      <c r="J42" s="97"/>
      <c r="K42" s="97"/>
      <c r="L42" s="171"/>
      <c r="M42" s="171"/>
      <c r="N42" s="182"/>
      <c r="O42" s="182"/>
      <c r="P42" s="184"/>
      <c r="Q42" s="182"/>
      <c r="R42" s="182"/>
      <c r="S42" s="182"/>
      <c r="T42" s="183"/>
      <c r="U42" s="97"/>
      <c r="W42" s="120"/>
    </row>
    <row r="43" spans="1:25" ht="12.75" customHeight="1" x14ac:dyDescent="0.25">
      <c r="A43" s="347"/>
      <c r="B43" s="97"/>
      <c r="C43" s="97"/>
      <c r="D43" s="22"/>
      <c r="F43" s="117" t="s">
        <v>26</v>
      </c>
      <c r="G43" s="97"/>
      <c r="H43" s="164"/>
      <c r="I43" s="165"/>
      <c r="J43" s="101"/>
      <c r="K43" s="97"/>
      <c r="L43" s="170"/>
      <c r="M43" s="170"/>
      <c r="N43" s="182"/>
      <c r="O43" s="182"/>
      <c r="P43" s="184"/>
      <c r="Q43" s="182"/>
      <c r="R43" s="182"/>
      <c r="S43" s="182"/>
      <c r="T43" s="183"/>
      <c r="U43" s="97"/>
    </row>
    <row r="44" spans="1:25" ht="12.75" customHeight="1" x14ac:dyDescent="0.25">
      <c r="A44" s="347"/>
      <c r="B44" s="97"/>
      <c r="C44" s="97"/>
      <c r="D44" s="22"/>
      <c r="F44" s="117" t="s">
        <v>27</v>
      </c>
      <c r="G44" s="97"/>
      <c r="H44" s="166"/>
      <c r="I44" s="167"/>
      <c r="J44" s="101"/>
      <c r="K44" s="97"/>
      <c r="L44" s="170"/>
      <c r="M44" s="170"/>
      <c r="N44" s="182"/>
      <c r="O44" s="182"/>
      <c r="P44" s="184"/>
      <c r="Q44" s="182"/>
      <c r="R44" s="182"/>
      <c r="S44" s="182"/>
      <c r="T44" s="183"/>
      <c r="U44" s="97"/>
      <c r="V44" s="121"/>
    </row>
    <row r="45" spans="1:25" ht="12.75" customHeight="1" x14ac:dyDescent="0.25">
      <c r="A45" s="347"/>
      <c r="B45" s="97"/>
      <c r="C45" s="97"/>
      <c r="D45" s="108"/>
      <c r="F45" s="38" t="s">
        <v>28</v>
      </c>
      <c r="G45" s="97"/>
      <c r="H45" s="166"/>
      <c r="I45" s="167"/>
      <c r="J45" s="97"/>
      <c r="K45" s="97"/>
      <c r="L45" s="170"/>
      <c r="M45" s="170"/>
      <c r="N45" s="182"/>
      <c r="O45" s="182"/>
      <c r="P45" s="184"/>
      <c r="Q45" s="182"/>
      <c r="R45" s="182"/>
      <c r="S45" s="182"/>
      <c r="T45" s="183"/>
      <c r="U45" s="97"/>
      <c r="W45" s="122"/>
    </row>
    <row r="46" spans="1:25" ht="12.75" customHeight="1" x14ac:dyDescent="0.25">
      <c r="A46" s="350"/>
      <c r="B46" s="115"/>
      <c r="C46" s="115"/>
      <c r="D46" s="123"/>
      <c r="E46" s="39"/>
      <c r="F46" s="115"/>
      <c r="G46" s="115"/>
      <c r="H46" s="111"/>
      <c r="I46" s="111"/>
      <c r="J46" s="115"/>
      <c r="K46" s="115"/>
      <c r="L46" s="177"/>
      <c r="M46" s="177"/>
      <c r="N46" s="185"/>
      <c r="O46" s="185"/>
      <c r="P46" s="184"/>
      <c r="Q46" s="182"/>
      <c r="R46" s="182"/>
      <c r="S46" s="182"/>
      <c r="T46" s="183"/>
      <c r="U46" s="97"/>
    </row>
    <row r="47" spans="1:25" ht="12.75" customHeight="1" x14ac:dyDescent="0.25">
      <c r="A47" s="340"/>
      <c r="E47" s="28"/>
      <c r="G47" s="97"/>
      <c r="H47" s="40"/>
      <c r="I47" s="40"/>
      <c r="J47" s="101"/>
      <c r="K47" s="30"/>
      <c r="L47" s="171"/>
      <c r="M47" s="171"/>
      <c r="N47" s="182"/>
      <c r="O47" s="182"/>
      <c r="P47" s="184"/>
      <c r="Q47" s="182"/>
      <c r="R47" s="182"/>
      <c r="S47" s="182"/>
      <c r="T47" s="183"/>
      <c r="U47" s="97"/>
    </row>
    <row r="48" spans="1:25" ht="12.75" customHeight="1" x14ac:dyDescent="0.25">
      <c r="A48" s="341"/>
      <c r="B48" s="28"/>
      <c r="C48" s="28"/>
      <c r="D48" s="124"/>
      <c r="F48" s="117" t="s">
        <v>29</v>
      </c>
      <c r="G48" s="118"/>
      <c r="H48" s="168">
        <v>100</v>
      </c>
      <c r="I48" s="125" t="s">
        <v>63</v>
      </c>
      <c r="J48" s="101"/>
      <c r="K48" s="30"/>
      <c r="L48" s="171"/>
      <c r="M48" s="171"/>
      <c r="N48" s="182"/>
      <c r="O48" s="182"/>
      <c r="P48" s="184"/>
      <c r="Q48" s="182"/>
      <c r="R48" s="182"/>
      <c r="S48" s="182"/>
      <c r="T48" s="183"/>
      <c r="U48" s="97"/>
    </row>
    <row r="49" spans="1:24" ht="12.75" customHeight="1" thickBot="1" x14ac:dyDescent="0.3">
      <c r="A49" s="342"/>
      <c r="B49" s="126"/>
      <c r="C49" s="126"/>
      <c r="D49" s="126"/>
      <c r="E49" s="126"/>
      <c r="F49" s="126"/>
      <c r="G49" s="126"/>
      <c r="H49" s="126"/>
      <c r="I49" s="126"/>
      <c r="J49" s="41"/>
      <c r="K49" s="126"/>
      <c r="L49" s="172"/>
      <c r="M49" s="172"/>
      <c r="N49" s="186"/>
      <c r="O49" s="186"/>
      <c r="P49" s="192"/>
      <c r="Q49" s="186"/>
      <c r="R49" s="186"/>
      <c r="S49" s="186"/>
      <c r="T49" s="193"/>
      <c r="U49" s="97"/>
    </row>
    <row r="50" spans="1:24" ht="18.75" customHeight="1" x14ac:dyDescent="0.3">
      <c r="A50" s="127"/>
      <c r="B50" s="42" t="s">
        <v>4</v>
      </c>
      <c r="C50" s="42"/>
      <c r="D50" s="128"/>
      <c r="E50" s="43"/>
      <c r="F50" s="44"/>
      <c r="G50" s="196">
        <v>95</v>
      </c>
      <c r="H50" s="45" t="s">
        <v>5</v>
      </c>
      <c r="I50" s="128"/>
      <c r="J50" s="128"/>
      <c r="K50" s="128"/>
      <c r="L50" s="129"/>
      <c r="M50" s="129"/>
      <c r="N50" s="128"/>
      <c r="O50" s="197" t="s">
        <v>47</v>
      </c>
      <c r="P50" s="179">
        <f>NORMSINV(1-((100-ci)/100)/2)</f>
        <v>1.9599639845400536</v>
      </c>
      <c r="Q50" s="179"/>
      <c r="R50" s="179"/>
      <c r="S50" s="179"/>
      <c r="T50" s="180"/>
      <c r="U50" s="97"/>
      <c r="V50" s="130"/>
      <c r="W50" s="130"/>
      <c r="X50" s="130"/>
    </row>
    <row r="51" spans="1:24" ht="12.75" customHeight="1" x14ac:dyDescent="0.25">
      <c r="A51" s="320" t="s">
        <v>3</v>
      </c>
      <c r="B51" s="46"/>
      <c r="C51" s="47"/>
      <c r="D51" s="47" t="e">
        <f>TINV((100-ci)/100,egfollow+cgfollow-2)</f>
        <v>#NUM!</v>
      </c>
      <c r="E51" s="131"/>
      <c r="F51" s="322" t="str">
        <f>"Occurrence per " &amp; per &amp; " " &amp; "persons"</f>
        <v>Occurrence per 100 persons</v>
      </c>
      <c r="G51" s="322"/>
      <c r="H51" s="322"/>
      <c r="I51" s="322"/>
      <c r="J51" s="322"/>
      <c r="K51" s="323"/>
      <c r="L51" s="404" t="str">
        <f>"Exposure effects per " &amp; per &amp; " " &amp; "persons"</f>
        <v>Exposure effects per 100 persons</v>
      </c>
      <c r="M51" s="325"/>
      <c r="N51" s="325"/>
      <c r="O51" s="325"/>
      <c r="P51" s="325"/>
      <c r="Q51" s="326"/>
      <c r="R51" s="327" t="s">
        <v>64</v>
      </c>
      <c r="S51" s="328"/>
      <c r="T51" s="329"/>
      <c r="U51" s="104"/>
    </row>
    <row r="52" spans="1:24" ht="12.75" customHeight="1" x14ac:dyDescent="0.25">
      <c r="A52" s="320"/>
      <c r="B52" s="46"/>
      <c r="C52" s="47"/>
      <c r="D52" s="47"/>
      <c r="E52" s="131"/>
      <c r="F52" s="405" t="s">
        <v>30</v>
      </c>
      <c r="G52" s="310"/>
      <c r="H52" s="310"/>
      <c r="I52" s="406" t="s">
        <v>31</v>
      </c>
      <c r="J52" s="310"/>
      <c r="K52" s="311"/>
      <c r="L52" s="407" t="s">
        <v>32</v>
      </c>
      <c r="M52" s="312"/>
      <c r="N52" s="312"/>
      <c r="O52" s="408" t="s">
        <v>33</v>
      </c>
      <c r="P52" s="312"/>
      <c r="Q52" s="409"/>
      <c r="R52" s="330"/>
      <c r="S52" s="331"/>
      <c r="T52" s="332"/>
      <c r="U52" s="104"/>
    </row>
    <row r="53" spans="1:24" s="130" customFormat="1" ht="12.75" customHeight="1" x14ac:dyDescent="0.25">
      <c r="A53" s="320"/>
      <c r="B53" s="48"/>
      <c r="C53" s="49"/>
      <c r="D53" s="50"/>
      <c r="E53" s="132"/>
      <c r="F53" s="316" t="s">
        <v>34</v>
      </c>
      <c r="G53" s="295"/>
      <c r="H53" s="295"/>
      <c r="I53" s="296" t="s">
        <v>35</v>
      </c>
      <c r="J53" s="295"/>
      <c r="K53" s="297"/>
      <c r="L53" s="294" t="s">
        <v>36</v>
      </c>
      <c r="M53" s="295"/>
      <c r="N53" s="295"/>
      <c r="O53" s="296" t="s">
        <v>37</v>
      </c>
      <c r="P53" s="295"/>
      <c r="Q53" s="297"/>
      <c r="R53" s="333"/>
      <c r="S53" s="334"/>
      <c r="T53" s="335"/>
      <c r="U53" s="133"/>
      <c r="V53" s="134"/>
      <c r="W53" s="134"/>
      <c r="X53" s="96"/>
    </row>
    <row r="54" spans="1:24" ht="12.75" customHeight="1" x14ac:dyDescent="0.25">
      <c r="A54" s="320"/>
      <c r="B54" s="149" t="s">
        <v>38</v>
      </c>
      <c r="E54" s="135"/>
      <c r="F54" s="4"/>
      <c r="G54" s="51"/>
      <c r="H54" s="27"/>
      <c r="I54" s="52"/>
      <c r="J54" s="53"/>
      <c r="K54" s="54"/>
      <c r="L54" s="136"/>
      <c r="M54" s="51"/>
      <c r="N54" s="27"/>
      <c r="O54" s="52"/>
      <c r="P54" s="53"/>
      <c r="Q54" s="24"/>
      <c r="R54" s="298"/>
      <c r="S54" s="299"/>
      <c r="T54" s="300"/>
      <c r="U54" s="104"/>
      <c r="W54" s="134"/>
    </row>
    <row r="55" spans="1:24" ht="12.75" customHeight="1" x14ac:dyDescent="0.25">
      <c r="A55" s="320"/>
      <c r="B55" s="149"/>
      <c r="C55" s="339" t="s">
        <v>59</v>
      </c>
      <c r="D55" s="339"/>
      <c r="E55" s="137"/>
      <c r="F55" s="55"/>
      <c r="G55" s="138" t="str">
        <f>IF(aa="","",IF(egall=0,"",per*aa/egall))</f>
        <v/>
      </c>
      <c r="H55" s="55"/>
      <c r="I55" s="56"/>
      <c r="J55" s="139" t="str">
        <f>IF(bb="","",IF(cgall=0,"",per*bb/cgall))</f>
        <v/>
      </c>
      <c r="K55" s="57"/>
      <c r="L55" s="136"/>
      <c r="M55" s="138" t="str">
        <f>IF(ittego="","",IF(ittcgo=0,"",IF(ittcgo="","",ittego/ittcgo)))</f>
        <v/>
      </c>
      <c r="N55" s="55"/>
      <c r="O55" s="56"/>
      <c r="P55" s="139" t="str">
        <f>IF(ittego="","",IF(ittcgo="","",ittego-ittcgo))</f>
        <v/>
      </c>
      <c r="Q55" s="58"/>
      <c r="R55" s="140"/>
      <c r="S55" s="144" t="str">
        <f>IF(ittego="","",IF(ittcgo="","",per/(ittego-ittcgo)))</f>
        <v/>
      </c>
      <c r="T55" s="141"/>
      <c r="U55" s="104"/>
      <c r="W55" s="134"/>
    </row>
    <row r="56" spans="1:24" ht="12.75" customHeight="1" x14ac:dyDescent="0.25">
      <c r="A56" s="320"/>
      <c r="B56" s="151"/>
      <c r="C56" s="115"/>
      <c r="D56" s="152" t="str">
        <f>ci &amp; "% CIs"</f>
        <v>95% CIs</v>
      </c>
      <c r="E56" s="142"/>
      <c r="F56" s="59" t="str">
        <f>IF(aa="","",IF(egall=0,"",per*(2*aa+zscore^2-zscore*SQRT(zscore^2+4*aa*(1-aa/egall)))/(2*(egall+zscore^2))))</f>
        <v/>
      </c>
      <c r="G56" s="60" t="str">
        <f>IF(F56&lt;&gt;H56,"to","")</f>
        <v/>
      </c>
      <c r="H56" s="61" t="str">
        <f>IF(aa="","",IF(egall=0,"",per*(2*aa+zscore^2+zscore*SQRT(zscore^2+4*aa*(1-aa/egall)))/(2*(egall+zscore^2))))</f>
        <v/>
      </c>
      <c r="I56" s="62" t="str">
        <f>IF(bb="","",IF(cgall=0,"",per*(2*bb+zscore^2-zscore*SQRT(zscore^2+4*bb*(1-bb/cgall)))/(2*(cgall+zscore^2))))</f>
        <v/>
      </c>
      <c r="J56" s="60" t="str">
        <f>IF(I56&lt;&gt;K56,"to","")</f>
        <v/>
      </c>
      <c r="K56" s="63" t="str">
        <f>IF(bb="","",IF(cgall=0,"",per*(2*bb+zscore^2+zscore*SQRT(zscore^2+4*bb*(1-bb/cgall)))/(2*(cgall+zscore^2))))</f>
        <v/>
      </c>
      <c r="L56" s="64" t="str">
        <f>IF(ittego="","",IF(ittcgo=0,"",IF(ittcgo="","",EXP(LN(ittego/ittcgo) - zscore*SQRT(1/aa+1/bb-1/egall-1/cgall)))))</f>
        <v/>
      </c>
      <c r="M56" s="60" t="str">
        <f>IF(L56&lt;&gt;N56,"to","")</f>
        <v/>
      </c>
      <c r="N56" s="61" t="str">
        <f>IF(ittego="","",IF(ittcgo=0,"",IF(ittcgo="","",EXP(LN(ittego/ittcgo) + zscore*SQRT(1/aa+1/bb-1/egall-1/cgall)))))</f>
        <v/>
      </c>
      <c r="O56" s="62" t="str">
        <f>IF(ittego="","",IF(ittcgo="","",ittego-ittcgo - per*zscore*SQRT(aa*(egall-aa)/egall^3+bb*(cgall-bb)/cgall^3)))</f>
        <v/>
      </c>
      <c r="P56" s="60" t="str">
        <f>IF(O56&lt;&gt;Q56,"to","")</f>
        <v/>
      </c>
      <c r="Q56" s="63" t="str">
        <f>IF(ittego="","",IF(ittcgo="","",ittego-ittcgo + per*zscore*SQRT(aa*(egall-aa)/egall^3+bb*(cgall-bb)/cgall^3)))</f>
        <v/>
      </c>
      <c r="R56" s="65" t="str">
        <f>IF(ittego="","",IF(ittcgo="","",per/(ittego-ittcgo - per*zscore*SQRT(aa*(egall-aa)/egall^3+bb*(cgall-bb)/cgall^3))))</f>
        <v/>
      </c>
      <c r="S56" s="66" t="str">
        <f>IF(R56=T56,"",IF(T56&lt;=S55,IF(S55&lt;=R56,"to","to ∞ to"),"to ∞ to"))</f>
        <v/>
      </c>
      <c r="T56" s="81" t="str">
        <f>IF(ittego="","",IF(ittcgo="","",per/(ittego-ittcgo + per*zscore*SQRT(aa*(egall-aa)/egall^3+bb*(cgall-bb)/cgall^3))))</f>
        <v/>
      </c>
      <c r="U56" s="104"/>
      <c r="V56" s="134"/>
      <c r="W56" s="134"/>
    </row>
    <row r="57" spans="1:24" ht="12.75" customHeight="1" x14ac:dyDescent="0.25">
      <c r="A57" s="320"/>
      <c r="B57" s="149" t="s">
        <v>38</v>
      </c>
      <c r="D57" s="149"/>
      <c r="E57" s="135"/>
      <c r="F57" s="67"/>
      <c r="G57" s="68"/>
      <c r="H57" s="69"/>
      <c r="I57" s="70"/>
      <c r="J57" s="71"/>
      <c r="K57" s="72"/>
      <c r="L57" s="73"/>
      <c r="M57" s="68"/>
      <c r="N57" s="74"/>
      <c r="O57" s="70"/>
      <c r="P57" s="71"/>
      <c r="Q57" s="72"/>
      <c r="R57" s="73"/>
      <c r="S57" s="71"/>
      <c r="T57" s="75"/>
      <c r="U57" s="104"/>
      <c r="V57" s="357"/>
      <c r="W57" s="357"/>
    </row>
    <row r="58" spans="1:24" ht="12.75" customHeight="1" x14ac:dyDescent="0.25">
      <c r="A58" s="320"/>
      <c r="B58" s="149"/>
      <c r="C58" s="339" t="s">
        <v>58</v>
      </c>
      <c r="D58" s="339"/>
      <c r="E58" s="137"/>
      <c r="F58" s="153"/>
      <c r="G58" s="138" t="str">
        <f>IF(aa="","",IF(egfollow=0,"",per*aa/egfollow))</f>
        <v/>
      </c>
      <c r="H58" s="77"/>
      <c r="I58" s="56"/>
      <c r="J58" s="139" t="str">
        <f>IF(bb="","",IF(cgfollow=0,"",per*bb/cgfollow))</f>
        <v/>
      </c>
      <c r="K58" s="57"/>
      <c r="L58" s="78"/>
      <c r="M58" s="138" t="str">
        <f>IF(otego="","",IF(otcgo=0,"",IF(otcgo="","",otego/otcgo)))</f>
        <v/>
      </c>
      <c r="N58" s="76"/>
      <c r="O58" s="79"/>
      <c r="P58" s="139" t="str">
        <f>IF(otego="","",IF(otcgo="","",otego-otcgo))</f>
        <v/>
      </c>
      <c r="Q58" s="58"/>
      <c r="R58" s="143"/>
      <c r="S58" s="144" t="str">
        <f>IF(otego="","",IF(otcgo="","",IF(otego-otcgo=0,"",per/(otego-otcgo))))</f>
        <v/>
      </c>
      <c r="T58" s="145"/>
      <c r="U58" s="104"/>
      <c r="V58" s="357"/>
      <c r="W58" s="357"/>
    </row>
    <row r="59" spans="1:24" ht="12.75" customHeight="1" x14ac:dyDescent="0.25">
      <c r="A59" s="320"/>
      <c r="B59" s="151"/>
      <c r="C59" s="115"/>
      <c r="D59" s="152" t="str">
        <f>ci &amp; "% CIs"</f>
        <v>95% CIs</v>
      </c>
      <c r="E59" s="142"/>
      <c r="F59" s="59" t="str">
        <f>IF(aa="","",IF(egfollow=0,"",per*(2*aa+zscore^2-zscore*SQRT(zscore^2+4*aa*(1-aa/egfollow)))/(2*(egfollow+zscore^2))))</f>
        <v/>
      </c>
      <c r="G59" s="60" t="str">
        <f>IF(F59&lt;&gt;H59,"to","")</f>
        <v/>
      </c>
      <c r="H59" s="61" t="str">
        <f>IF(aa="","",IF(egfollow=0,"",per*(2*aa+zscore^2+zscore*SQRT(zscore^2+4*aa*(1-aa/egfollow)))/(2*(egfollow+zscore^2))))</f>
        <v/>
      </c>
      <c r="I59" s="62" t="str">
        <f>IF(bb="","",IF(cgfollow=0,"",per*(2*bb+zscore^2-zscore*SQRT(zscore^2+4*bb*(1-bb/cgfollow)))/(2*(cgfollow+zscore^2))))</f>
        <v/>
      </c>
      <c r="J59" s="60" t="str">
        <f>IF(I59&lt;&gt;K59,"to","")</f>
        <v/>
      </c>
      <c r="K59" s="63" t="str">
        <f>IF(bb="","",IF(cgfollow=0,"",per*(2*bb+zscore^2+zscore*SQRT(zscore^2+4*bb*(1-bb/cgfollow)))/(2*(cgfollow+zscore^2))))</f>
        <v/>
      </c>
      <c r="L59" s="64" t="str">
        <f>IF(otego="","",IF(otcgo=0,"",IF(otcgo="","",EXP(LN(otego/otcgo) - zscore*SQRT(1/aa+1/bb-1/egfollow-1/cgfollow)))))</f>
        <v/>
      </c>
      <c r="M59" s="60" t="str">
        <f>IF(L59&lt;&gt;N59,"to","")</f>
        <v/>
      </c>
      <c r="N59" s="61" t="str">
        <f>IF(otego="","",IF(otcgo=0,"",IF(otcgo="","",EXP(LN(otego/otcgo) + zscore*SQRT(1/aa+1/bb-1/egfollow-1/cgfollow)))))</f>
        <v/>
      </c>
      <c r="O59" s="62" t="str">
        <f>IF(otego="","",IF(otcgo="","",otego-otcgo - per*zscore*SQRT(aa*(egfollow-aa)/egfollow^3+bb*(cgfollow-bb)/cgfollow^3)))</f>
        <v/>
      </c>
      <c r="P59" s="60" t="str">
        <f>IF(O59&lt;&gt;Q59,"to","")</f>
        <v/>
      </c>
      <c r="Q59" s="63" t="str">
        <f>IF(otego="","",IF(otcgo="","",otego-otcgo + per*zscore*SQRT(aa*(egfollow-aa)/egfollow^3+bb*(cgfollow-bb)/cgfollow^3)))</f>
        <v/>
      </c>
      <c r="R59" s="65" t="str">
        <f>IF(otego="","",IF(otcgo="","",IF(otego-otcgo=0,"",per/(otego-otcgo - per*zscore*SQRT(aa*(egfollow-aa)/egfollow^3+bb*(cgfollow-bb)/cgfollow^3)))))</f>
        <v/>
      </c>
      <c r="S59" s="80" t="str">
        <f>IF(R69=T59,"",IF(T59&lt;=S58,IF(S58&lt;=R59,"to","to ∞ to"),"to ∞ to"))</f>
        <v/>
      </c>
      <c r="T59" s="81" t="str">
        <f>IF(otego="","",IF(otcgo="","",IF(otego-otcgo=0,"",per/(otego-otcgo + per*zscore*SQRT(aa*(egfollow-aa)/egfollow^3+bb*(cgfollow-bb)/cgfollow^3)))))</f>
        <v/>
      </c>
      <c r="U59" s="104"/>
      <c r="V59" s="357"/>
      <c r="W59" s="357"/>
    </row>
    <row r="60" spans="1:24" ht="12.75" customHeight="1" x14ac:dyDescent="0.25">
      <c r="A60" s="320"/>
      <c r="B60" s="150" t="s">
        <v>56</v>
      </c>
      <c r="C60" s="97"/>
      <c r="D60" s="148"/>
      <c r="E60" s="137"/>
      <c r="F60" s="82"/>
      <c r="G60" s="83"/>
      <c r="H60" s="84"/>
      <c r="I60" s="85"/>
      <c r="J60" s="83"/>
      <c r="K60" s="86"/>
      <c r="L60" s="87"/>
      <c r="M60" s="83"/>
      <c r="N60" s="84"/>
      <c r="O60" s="85"/>
      <c r="P60" s="83"/>
      <c r="Q60" s="86"/>
      <c r="R60" s="358"/>
      <c r="S60" s="359"/>
      <c r="T60" s="360"/>
      <c r="U60" s="97"/>
    </row>
    <row r="61" spans="1:24" ht="12.75" customHeight="1" x14ac:dyDescent="0.25">
      <c r="A61" s="320"/>
      <c r="C61" s="339" t="s">
        <v>39</v>
      </c>
      <c r="D61" s="339"/>
      <c r="E61" s="137"/>
      <c r="F61" s="146"/>
      <c r="G61" s="139" t="str">
        <f>IF(emean="","",emean)</f>
        <v/>
      </c>
      <c r="H61" s="88"/>
      <c r="I61" s="147"/>
      <c r="J61" s="139" t="str">
        <f>IF(cmean="","",cmean)</f>
        <v/>
      </c>
      <c r="K61" s="89"/>
      <c r="L61" s="136"/>
      <c r="M61" s="139" t="str">
        <f>IF(cmean&lt;&gt;0,IF(emean/cmean&gt;0,emean/cmean,"N/A"),"")</f>
        <v/>
      </c>
      <c r="N61" s="76"/>
      <c r="O61" s="147"/>
      <c r="P61" s="139" t="str">
        <f>IF(emean="","",IF(cmean="","",emean-cmean))</f>
        <v/>
      </c>
      <c r="Q61" s="90"/>
      <c r="R61" s="361"/>
      <c r="S61" s="362"/>
      <c r="T61" s="363"/>
      <c r="U61" s="97"/>
    </row>
    <row r="62" spans="1:24" ht="12.75" customHeight="1" thickBot="1" x14ac:dyDescent="0.3">
      <c r="A62" s="320"/>
      <c r="B62" s="97"/>
      <c r="C62" s="97"/>
      <c r="D62" s="148" t="str">
        <f>ci &amp; "% CIs"</f>
        <v>95% CIs</v>
      </c>
      <c r="E62" s="137"/>
      <c r="F62" s="91" t="str">
        <f>IF(AND(ese="",esdev=""),"",IF(emean="","",emean - zscore*IF(ese&gt;0,ese,esdev/SQRT(egfollow))))</f>
        <v/>
      </c>
      <c r="G62" s="60" t="str">
        <f>IF(F62&lt;&gt;H62,"to","")</f>
        <v/>
      </c>
      <c r="H62" s="92" t="str">
        <f>IF(AND(ese="",esdev=""),"",IF(emean="","",emean + zscore*IF(ese&gt;0,ese,esdev/SQRT(egfollow))))</f>
        <v/>
      </c>
      <c r="I62" s="190" t="str">
        <f>IF(AND(cse="",csdev=""),"",IF(cmean="","",cmean-zscore*IF(cse&gt;0,cse,csdev/SQRT(cgfollow))))</f>
        <v/>
      </c>
      <c r="J62" s="60" t="str">
        <f>IF(I62&lt;&gt;K62,"to","")</f>
        <v/>
      </c>
      <c r="K62" s="191" t="str">
        <f>IF(AND(cse="",csdev=""),"",IF(cmean="","",cmean + zscore*IF(cse&gt;0,cse,csdev/SQRT(cgfollow))))</f>
        <v/>
      </c>
      <c r="L62" s="93" t="str">
        <f>IF(OR(AND(ese="",esdev=""),AND(cse="",csdev="")),"",IF(cmean="","",IF(rm="N/A","N/A",MAX(0,rm-(TINV((100-ci)/100,egfollow+cgfollow-2)*rm*SQRT(IF(ese&gt;0,ese,IF(esdev&gt;0,esdev/SQRT(egfollow),))^2/meg^2+IF(cse&gt;0,cse,IF(csdev&gt;0,csdev/SQRT(cgfollow),))^2/mcg^2))))))</f>
        <v/>
      </c>
      <c r="M62" s="60" t="str">
        <f>IF(L62&lt;&gt;N62,"to","")</f>
        <v/>
      </c>
      <c r="N62" s="92" t="str">
        <f>IF(OR(AND(ese="",esdev=""),AND(cse="",csdev="")),"",IF(cmean="","",IF(rm="N/A","N/A",rm +(TINV((100-ci)/100,egfollow+cgfollow-2)*rm*SQRT(IF(ese&gt;0,ese,IF(esdev&gt;0,esdev/SQRT(egfollow),))^2/meg^2 + IF(cse&gt;0,cse,IF(csdev&gt;0,csdev/SQRT(cgfollow),))^2/mcg^2)))))</f>
        <v/>
      </c>
      <c r="O62" s="190" t="str">
        <f>IF(OR(AND(ese="",esdev=""),AND(cse="",csdev="")),"",IF(cmean="","",md -(TINV((100-ci)/100,egfollow+cgfollow-2)*SQRT(IF(ese&gt;0,ese,IF(esdev&gt;0,esdev/SQRT(egfollow),))^2 + IF(cse&gt;0,cse,IF(csdev&gt;0,csdev/SQRT(cgfollow),))^2))))</f>
        <v/>
      </c>
      <c r="P62" s="60" t="str">
        <f>IF(O62&lt;&gt;Q62,"to","")</f>
        <v/>
      </c>
      <c r="Q62" s="191" t="str">
        <f>IF(OR(AND(ese="",esdev=""),AND(cse="",csdev="")),"",IF(cmean="","",md +(TINV((100-ci)/100,egfollow+cgfollow-2)*SQRT(IF(ese&gt;0,ese,IF(esdev&gt;0,esdev/SQRT(egfollow),))^2 + IF(cse&gt;0,cse,IF(csdev&gt;0,csdev/SQRT(cgfollow),))^2))))</f>
        <v/>
      </c>
      <c r="R62" s="361"/>
      <c r="S62" s="362"/>
      <c r="T62" s="363"/>
      <c r="U62" s="97"/>
    </row>
    <row r="63" spans="1:24" ht="12.75" customHeight="1" x14ac:dyDescent="0.25">
      <c r="A63" s="94"/>
      <c r="B63" s="94"/>
      <c r="C63" s="94"/>
      <c r="D63" s="94"/>
      <c r="E63" s="94"/>
      <c r="F63" s="94"/>
      <c r="G63" s="94"/>
      <c r="H63" s="94"/>
      <c r="I63" s="94"/>
      <c r="J63" s="94"/>
      <c r="K63" s="94"/>
      <c r="L63" s="94"/>
      <c r="M63" s="94"/>
      <c r="N63" s="94"/>
      <c r="O63" s="94"/>
      <c r="P63" s="94" t="s">
        <v>40</v>
      </c>
      <c r="Q63" s="291" t="s">
        <v>41</v>
      </c>
      <c r="R63" s="291"/>
      <c r="S63" s="291"/>
      <c r="T63" s="291"/>
      <c r="V63" s="103"/>
      <c r="W63" s="103"/>
      <c r="X63" s="103"/>
    </row>
    <row r="64" spans="1:24" s="103" customFormat="1" ht="13.2" x14ac:dyDescent="0.25"/>
    <row r="65" spans="22:24" s="103" customFormat="1" ht="13.2" x14ac:dyDescent="0.25"/>
    <row r="66" spans="22:24" s="103" customFormat="1" ht="13.2" x14ac:dyDescent="0.25"/>
    <row r="67" spans="22:24" s="103" customFormat="1" ht="13.2" x14ac:dyDescent="0.25"/>
    <row r="68" spans="22:24" s="103" customFormat="1" ht="13.2" x14ac:dyDescent="0.25"/>
    <row r="69" spans="22:24" s="103" customFormat="1" ht="13.2" x14ac:dyDescent="0.25"/>
    <row r="70" spans="22:24" s="103" customFormat="1" x14ac:dyDescent="0.25">
      <c r="V70" s="96"/>
      <c r="W70" s="96"/>
      <c r="X70" s="96"/>
    </row>
    <row r="71" spans="22:24" s="103" customFormat="1" x14ac:dyDescent="0.25">
      <c r="V71" s="96"/>
      <c r="W71" s="96"/>
      <c r="X71" s="96"/>
    </row>
    <row r="72" spans="22:24" s="103" customFormat="1" x14ac:dyDescent="0.25">
      <c r="V72" s="96"/>
      <c r="W72" s="96"/>
      <c r="X72" s="96"/>
    </row>
  </sheetData>
  <sheetProtection selectLockedCells="1"/>
  <mergeCells count="49">
    <mergeCell ref="Q63:T63"/>
    <mergeCell ref="L53:N53"/>
    <mergeCell ref="O53:Q53"/>
    <mergeCell ref="R54:T54"/>
    <mergeCell ref="C55:D55"/>
    <mergeCell ref="V57:W59"/>
    <mergeCell ref="C58:D58"/>
    <mergeCell ref="A51:A62"/>
    <mergeCell ref="F51:K51"/>
    <mergeCell ref="L51:Q51"/>
    <mergeCell ref="R51:T53"/>
    <mergeCell ref="F52:H52"/>
    <mergeCell ref="I52:K52"/>
    <mergeCell ref="L52:N52"/>
    <mergeCell ref="O52:Q52"/>
    <mergeCell ref="F53:H53"/>
    <mergeCell ref="I53:K53"/>
    <mergeCell ref="R60:T62"/>
    <mergeCell ref="C61:D61"/>
    <mergeCell ref="A47:A49"/>
    <mergeCell ref="A16:A31"/>
    <mergeCell ref="D16:G16"/>
    <mergeCell ref="J16:M16"/>
    <mergeCell ref="P16:T19"/>
    <mergeCell ref="D17:G17"/>
    <mergeCell ref="J17:M17"/>
    <mergeCell ref="P20:T20"/>
    <mergeCell ref="P21:T21"/>
    <mergeCell ref="A32:A46"/>
    <mergeCell ref="D32:F32"/>
    <mergeCell ref="D33:F34"/>
    <mergeCell ref="D40:F40"/>
    <mergeCell ref="D41:F42"/>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9"/>
  <dataValidations count="26">
    <dataValidation allowBlank="1" showInputMessage="1" showErrorMessage="1" promptTitle="Participant subgroup" prompt="Enter here brief description of the Participant group, if participants have been stratified into different groups prior to allocation to E and C (e.g. high or low risk of study outcome)" sqref="K12:N12"/>
    <dataValidation allowBlank="1" showInputMessage="1" showErrorMessage="1" promptTitle="Comparison" prompt="Enter here brief description of comparison factor (e.g. non-smokers, comparison prognostic marker)" sqref="J17:M17"/>
    <dataValidation allowBlank="1" showInputMessage="1" showErrorMessage="1" promptTitle="Exposure" prompt="Enter here brief description of exposure factor (e.g. smoking, prognostic marker)" sqref="D17:G17"/>
    <dataValidation type="list" showInputMessage="1" showErrorMessage="1" sqref="G50">
      <formula1>"90,95,99"</formula1>
    </dataValidation>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 allowBlank="1" showInputMessage="1" showErrorMessage="1" errorTitle="Invalid entry" error="Value must be a whole number greater than 20" promptTitle="Participant population" prompt="Enter total number of participants enrolled in the study who were allocated either the Exposure or Comparison Groups." sqref="H12:I12">
      <formula1>20</formula1>
    </dataValidation>
    <dataValidation allowBlank="1" showInputMessage="1" showErrorMessage="1" promptTitle="Report occurences per..." prompt="Enter appropriate number for reporting, such as per x persons, or per x person-years etc, e.g. 100, 1000, 10 000 etc._x000a_If nothing entered, results will show per participant. _x000a__x000a_For a percentage, choose 100." sqref="H48"/>
    <dataValidation type="decimal" allowBlank="1" showInputMessage="1" showErrorMessage="1" errorTitle="Invalid entry" error="Must be a number" promptTitle="Standard error" prompt="Enter either standard error (SE)  here, or standard deviation (SD) in the line above." sqref="H45:I45">
      <formula1>-500000</formula1>
      <formula2>500000</formula2>
    </dataValidation>
    <dataValidation type="decimal" allowBlank="1" showInputMessage="1" showErrorMessage="1" errorTitle="Invalid entry" error="Must be a number" promptTitle="Mean" prompt="Enter the mean of the outcome measure for the comparison group." sqref="I43">
      <formula1>-500000</formula1>
      <formula2>500000</formula2>
    </dataValidation>
    <dataValidation type="decimal" allowBlank="1" showInputMessage="1" showErrorMessage="1" errorTitle="Invalid entry" error="Must be a number" promptTitle="Standard deviation" prompt="Enter either standard deviation (SD) here, or standard error (SE) in the line below." sqref="H44:I44">
      <formula1>-500000</formula1>
      <formula2>500000</formula2>
    </dataValidation>
    <dataValidation type="decimal" allowBlank="1" showInputMessage="1" showErrorMessage="1" errorTitle="Invalid entry" error="Must be a number" promptTitle="Mean" prompt="Enter the mean of the outcome measure for the exposure group." sqref="H43">
      <formula1>-500000</formula1>
      <formula2>500000</formula2>
    </dataValidation>
    <dataValidation allowBlank="1" showInputMessage="1" showErrorMessage="1" promptTitle="Participants without outcome" prompt="Entry is optional, not used for calculations." sqref="H38:I38"/>
    <dataValidation type="whole" allowBlank="1" showInputMessage="1" showErrorMessage="1" errorTitle="Invalid entry" error="Value must be a non-negative whole number and can't be greater than the number of CG participants who completed follow-up" promptTitle="Participants with outcomes" prompt="Enter the number of participants in the comparison group who have the outcome of interest. _x000a__x000a_It cannot be greater than the number completed follow-up." sqref="I35">
      <formula1>0</formula1>
      <formula2>cgfollow</formula2>
    </dataValidation>
    <dataValidation type="whole" allowBlank="1" showInputMessage="1" showErrorMessage="1" errorTitle="Invalid entry" error="Value must be a non-negative whole number and can't be greater than the number of EG participants who completed follow-up" promptTitle="Participants with outcomes" prompt="Enter the number of participants in the exposed group who have the outcome of interest._x000a_ _x000a_It cannot be greater than the number completed follow-up." sqref="H35">
      <formula1>0</formula1>
      <formula2>egfollow</formula2>
    </dataValidation>
    <dataValidation allowBlank="1" showInputMessage="1" showErrorMessage="1" promptTitle="Which outcome" prompt="State the numerical outcome being analysed here." sqref="D41:F42"/>
    <dataValidation allowBlank="1" showInputMessage="1" showErrorMessage="1" promptTitle="Which outcome" prompt="State the categorical outcome being analysed here." sqref="D33:F34"/>
    <dataValidation type="whole" allowBlank="1" showInputMessage="1" showErrorMessage="1" errorTitle="Invalid entry" error="Value must be a non-negative whole number and can't be greater than the total CG participants" promptTitle="Lost during follow-up" prompt="Enter here those who were allocated to comparison group, but were lost to follow-up." sqref="I28">
      <formula1>0</formula1>
      <formula2>I19</formula2>
    </dataValidation>
    <dataValidation type="whole" allowBlank="1" showInputMessage="1" showErrorMessage="1" errorTitle="Invalid entry" error="Value must be a non-negative whole number and can't be greater than the total EG participants" promptTitle="Lost during follow-up" prompt="Enter here those who were allocated to exposure group, but were lost to follow-up." sqref="H28">
      <formula1>0</formula1>
      <formula2>H19</formula2>
    </dataValidation>
    <dataValidation type="whole" allowBlank="1" showInputMessage="1" showErrorMessage="1" errorTitle="Invalid entry" error="Value must be a non-negative whole number and can't be greater than the total CG participants" promptTitle="Completed follow-up" prompt="Enter the number who were allocated to the comparison group and completed follow-up._x000a__x000a_If person-time is given as the denominator, enter that number here, and set time (below) to 1.0." sqref="I25">
      <formula1>0</formula1>
      <formula2>I19</formula2>
    </dataValidation>
    <dataValidation type="whole" allowBlank="1" showInputMessage="1" showErrorMessage="1" errorTitle="Invalid entry" error="Value must be a non-negative whole number and can't be greater than the total EG participants" promptTitle="Completed follow-up" prompt="Enter the number who were allocated the exposure group who completed follow-up._x000a__x000a_If person-time is given as the denominator, enter that number here, and set time (below) to 1.0." sqref="H25">
      <formula1>0</formula1>
      <formula2>H19</formula2>
    </dataValidation>
    <dataValidation type="whole" allowBlank="1" showErrorMessage="1" errorTitle="Invalid entry" error="Value must be a non-negative whole number and can't be greater than the total CG participants" promptTitle="Dropped pre-intervention" prompt="Enter here the number allocated to the comparison group who did not initiate the comparison group intervention." sqref="I22">
      <formula1>0</formula1>
      <formula2>I19</formula2>
    </dataValidation>
    <dataValidation type="whole" allowBlank="1" showErrorMessage="1" errorTitle="Invalid entry" error="Value must be a non-negative whole number and can't be greater than the total EG participants" promptTitle="Dropped pre-intervention" prompt="Enter here the number allocated to the exposure group who did not initiate the exposure group intervention._x000a_" sqref="H22">
      <formula1>0</formula1>
      <formula2>H19</formula2>
    </dataValidation>
    <dataValidation type="whole" allowBlank="1" showInputMessage="1" showErrorMessage="1" errorTitle="Invalid entry" error="Value must be a positive whole number and not greater than the total participant population" promptTitle="Comparison Group (CG)" prompt="Enter the number who were allocated to the comparison group, whether or not they completed follow-up." sqref="I19">
      <formula1>0</formula1>
      <formula2>H12</formula2>
    </dataValidation>
    <dataValidation type="whole" allowBlank="1" showInputMessage="1" showErrorMessage="1" errorTitle="Invalid entry" error="Value must be a positive whole number and not greater than the total participant population" promptTitle="Exposure Group (EG)" prompt="Enter the number who were allocated to the exposure group, whether or not they completed follow-up." sqref="H19">
      <formula1>0</formula1>
      <formula2>H12</formula2>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72"/>
  <sheetViews>
    <sheetView showGridLines="0" workbookViewId="0">
      <selection activeCell="D4" sqref="D4:E4"/>
    </sheetView>
  </sheetViews>
  <sheetFormatPr defaultColWidth="8.77734375" defaultRowHeight="13.8" x14ac:dyDescent="0.25"/>
  <cols>
    <col min="1" max="1" width="3.6640625" style="96" customWidth="1"/>
    <col min="2" max="2" width="2.33203125" style="96" customWidth="1"/>
    <col min="3" max="3" width="14.44140625" style="96" customWidth="1"/>
    <col min="4" max="4" width="8.77734375" style="96" customWidth="1"/>
    <col min="5" max="5" width="1.44140625" style="96" customWidth="1"/>
    <col min="6" max="10" width="5.77734375" style="96" customWidth="1"/>
    <col min="11" max="11" width="7" style="96" customWidth="1"/>
    <col min="12" max="17" width="6" style="96" customWidth="1"/>
    <col min="18" max="20" width="7" style="96" customWidth="1"/>
    <col min="21" max="21" width="1.44140625" style="96" customWidth="1"/>
    <col min="22" max="22" width="12.77734375" style="96" customWidth="1"/>
    <col min="23" max="24" width="12.44140625" style="96" bestFit="1" customWidth="1"/>
    <col min="25" max="256" width="8.77734375" style="96"/>
    <col min="257" max="257" width="3.6640625" style="96" customWidth="1"/>
    <col min="258" max="258" width="2.33203125" style="96" customWidth="1"/>
    <col min="259" max="259" width="14.44140625" style="96" customWidth="1"/>
    <col min="260" max="260" width="8.77734375" style="96" customWidth="1"/>
    <col min="261" max="261" width="1.44140625" style="96" customWidth="1"/>
    <col min="262" max="266" width="5.77734375" style="96" customWidth="1"/>
    <col min="267" max="267" width="7" style="96" customWidth="1"/>
    <col min="268" max="273" width="6" style="96" customWidth="1"/>
    <col min="274" max="276" width="5.44140625" style="96" customWidth="1"/>
    <col min="277" max="277" width="1.44140625" style="96" customWidth="1"/>
    <col min="278" max="278" width="12.77734375" style="96" customWidth="1"/>
    <col min="279" max="280" width="12.44140625" style="96" bestFit="1" customWidth="1"/>
    <col min="281" max="512" width="8.77734375" style="96"/>
    <col min="513" max="513" width="3.6640625" style="96" customWidth="1"/>
    <col min="514" max="514" width="2.33203125" style="96" customWidth="1"/>
    <col min="515" max="515" width="14.44140625" style="96" customWidth="1"/>
    <col min="516" max="516" width="8.77734375" style="96" customWidth="1"/>
    <col min="517" max="517" width="1.44140625" style="96" customWidth="1"/>
    <col min="518" max="522" width="5.77734375" style="96" customWidth="1"/>
    <col min="523" max="523" width="7" style="96" customWidth="1"/>
    <col min="524" max="529" width="6" style="96" customWidth="1"/>
    <col min="530" max="532" width="5.44140625" style="96" customWidth="1"/>
    <col min="533" max="533" width="1.44140625" style="96" customWidth="1"/>
    <col min="534" max="534" width="12.77734375" style="96" customWidth="1"/>
    <col min="535" max="536" width="12.44140625" style="96" bestFit="1" customWidth="1"/>
    <col min="537" max="768" width="8.77734375" style="96"/>
    <col min="769" max="769" width="3.6640625" style="96" customWidth="1"/>
    <col min="770" max="770" width="2.33203125" style="96" customWidth="1"/>
    <col min="771" max="771" width="14.44140625" style="96" customWidth="1"/>
    <col min="772" max="772" width="8.77734375" style="96" customWidth="1"/>
    <col min="773" max="773" width="1.44140625" style="96" customWidth="1"/>
    <col min="774" max="778" width="5.77734375" style="96" customWidth="1"/>
    <col min="779" max="779" width="7" style="96" customWidth="1"/>
    <col min="780" max="785" width="6" style="96" customWidth="1"/>
    <col min="786" max="788" width="5.44140625" style="96" customWidth="1"/>
    <col min="789" max="789" width="1.44140625" style="96" customWidth="1"/>
    <col min="790" max="790" width="12.77734375" style="96" customWidth="1"/>
    <col min="791" max="792" width="12.44140625" style="96" bestFit="1" customWidth="1"/>
    <col min="793" max="1024" width="8.77734375" style="96"/>
    <col min="1025" max="1025" width="3.6640625" style="96" customWidth="1"/>
    <col min="1026" max="1026" width="2.33203125" style="96" customWidth="1"/>
    <col min="1027" max="1027" width="14.44140625" style="96" customWidth="1"/>
    <col min="1028" max="1028" width="8.77734375" style="96" customWidth="1"/>
    <col min="1029" max="1029" width="1.44140625" style="96" customWidth="1"/>
    <col min="1030" max="1034" width="5.77734375" style="96" customWidth="1"/>
    <col min="1035" max="1035" width="7" style="96" customWidth="1"/>
    <col min="1036" max="1041" width="6" style="96" customWidth="1"/>
    <col min="1042" max="1044" width="5.44140625" style="96" customWidth="1"/>
    <col min="1045" max="1045" width="1.44140625" style="96" customWidth="1"/>
    <col min="1046" max="1046" width="12.77734375" style="96" customWidth="1"/>
    <col min="1047" max="1048" width="12.44140625" style="96" bestFit="1" customWidth="1"/>
    <col min="1049" max="1280" width="8.77734375" style="96"/>
    <col min="1281" max="1281" width="3.6640625" style="96" customWidth="1"/>
    <col min="1282" max="1282" width="2.33203125" style="96" customWidth="1"/>
    <col min="1283" max="1283" width="14.44140625" style="96" customWidth="1"/>
    <col min="1284" max="1284" width="8.77734375" style="96" customWidth="1"/>
    <col min="1285" max="1285" width="1.44140625" style="96" customWidth="1"/>
    <col min="1286" max="1290" width="5.77734375" style="96" customWidth="1"/>
    <col min="1291" max="1291" width="7" style="96" customWidth="1"/>
    <col min="1292" max="1297" width="6" style="96" customWidth="1"/>
    <col min="1298" max="1300" width="5.44140625" style="96" customWidth="1"/>
    <col min="1301" max="1301" width="1.44140625" style="96" customWidth="1"/>
    <col min="1302" max="1302" width="12.77734375" style="96" customWidth="1"/>
    <col min="1303" max="1304" width="12.44140625" style="96" bestFit="1" customWidth="1"/>
    <col min="1305" max="1536" width="8.77734375" style="96"/>
    <col min="1537" max="1537" width="3.6640625" style="96" customWidth="1"/>
    <col min="1538" max="1538" width="2.33203125" style="96" customWidth="1"/>
    <col min="1539" max="1539" width="14.44140625" style="96" customWidth="1"/>
    <col min="1540" max="1540" width="8.77734375" style="96" customWidth="1"/>
    <col min="1541" max="1541" width="1.44140625" style="96" customWidth="1"/>
    <col min="1542" max="1546" width="5.77734375" style="96" customWidth="1"/>
    <col min="1547" max="1547" width="7" style="96" customWidth="1"/>
    <col min="1548" max="1553" width="6" style="96" customWidth="1"/>
    <col min="1554" max="1556" width="5.44140625" style="96" customWidth="1"/>
    <col min="1557" max="1557" width="1.44140625" style="96" customWidth="1"/>
    <col min="1558" max="1558" width="12.77734375" style="96" customWidth="1"/>
    <col min="1559" max="1560" width="12.44140625" style="96" bestFit="1" customWidth="1"/>
    <col min="1561" max="1792" width="8.77734375" style="96"/>
    <col min="1793" max="1793" width="3.6640625" style="96" customWidth="1"/>
    <col min="1794" max="1794" width="2.33203125" style="96" customWidth="1"/>
    <col min="1795" max="1795" width="14.44140625" style="96" customWidth="1"/>
    <col min="1796" max="1796" width="8.77734375" style="96" customWidth="1"/>
    <col min="1797" max="1797" width="1.44140625" style="96" customWidth="1"/>
    <col min="1798" max="1802" width="5.77734375" style="96" customWidth="1"/>
    <col min="1803" max="1803" width="7" style="96" customWidth="1"/>
    <col min="1804" max="1809" width="6" style="96" customWidth="1"/>
    <col min="1810" max="1812" width="5.44140625" style="96" customWidth="1"/>
    <col min="1813" max="1813" width="1.44140625" style="96" customWidth="1"/>
    <col min="1814" max="1814" width="12.77734375" style="96" customWidth="1"/>
    <col min="1815" max="1816" width="12.44140625" style="96" bestFit="1" customWidth="1"/>
    <col min="1817" max="2048" width="8.77734375" style="96"/>
    <col min="2049" max="2049" width="3.6640625" style="96" customWidth="1"/>
    <col min="2050" max="2050" width="2.33203125" style="96" customWidth="1"/>
    <col min="2051" max="2051" width="14.44140625" style="96" customWidth="1"/>
    <col min="2052" max="2052" width="8.77734375" style="96" customWidth="1"/>
    <col min="2053" max="2053" width="1.44140625" style="96" customWidth="1"/>
    <col min="2054" max="2058" width="5.77734375" style="96" customWidth="1"/>
    <col min="2059" max="2059" width="7" style="96" customWidth="1"/>
    <col min="2060" max="2065" width="6" style="96" customWidth="1"/>
    <col min="2066" max="2068" width="5.44140625" style="96" customWidth="1"/>
    <col min="2069" max="2069" width="1.44140625" style="96" customWidth="1"/>
    <col min="2070" max="2070" width="12.77734375" style="96" customWidth="1"/>
    <col min="2071" max="2072" width="12.44140625" style="96" bestFit="1" customWidth="1"/>
    <col min="2073" max="2304" width="8.77734375" style="96"/>
    <col min="2305" max="2305" width="3.6640625" style="96" customWidth="1"/>
    <col min="2306" max="2306" width="2.33203125" style="96" customWidth="1"/>
    <col min="2307" max="2307" width="14.44140625" style="96" customWidth="1"/>
    <col min="2308" max="2308" width="8.77734375" style="96" customWidth="1"/>
    <col min="2309" max="2309" width="1.44140625" style="96" customWidth="1"/>
    <col min="2310" max="2314" width="5.77734375" style="96" customWidth="1"/>
    <col min="2315" max="2315" width="7" style="96" customWidth="1"/>
    <col min="2316" max="2321" width="6" style="96" customWidth="1"/>
    <col min="2322" max="2324" width="5.44140625" style="96" customWidth="1"/>
    <col min="2325" max="2325" width="1.44140625" style="96" customWidth="1"/>
    <col min="2326" max="2326" width="12.77734375" style="96" customWidth="1"/>
    <col min="2327" max="2328" width="12.44140625" style="96" bestFit="1" customWidth="1"/>
    <col min="2329" max="2560" width="8.77734375" style="96"/>
    <col min="2561" max="2561" width="3.6640625" style="96" customWidth="1"/>
    <col min="2562" max="2562" width="2.33203125" style="96" customWidth="1"/>
    <col min="2563" max="2563" width="14.44140625" style="96" customWidth="1"/>
    <col min="2564" max="2564" width="8.77734375" style="96" customWidth="1"/>
    <col min="2565" max="2565" width="1.44140625" style="96" customWidth="1"/>
    <col min="2566" max="2570" width="5.77734375" style="96" customWidth="1"/>
    <col min="2571" max="2571" width="7" style="96" customWidth="1"/>
    <col min="2572" max="2577" width="6" style="96" customWidth="1"/>
    <col min="2578" max="2580" width="5.44140625" style="96" customWidth="1"/>
    <col min="2581" max="2581" width="1.44140625" style="96" customWidth="1"/>
    <col min="2582" max="2582" width="12.77734375" style="96" customWidth="1"/>
    <col min="2583" max="2584" width="12.44140625" style="96" bestFit="1" customWidth="1"/>
    <col min="2585" max="2816" width="8.77734375" style="96"/>
    <col min="2817" max="2817" width="3.6640625" style="96" customWidth="1"/>
    <col min="2818" max="2818" width="2.33203125" style="96" customWidth="1"/>
    <col min="2819" max="2819" width="14.44140625" style="96" customWidth="1"/>
    <col min="2820" max="2820" width="8.77734375" style="96" customWidth="1"/>
    <col min="2821" max="2821" width="1.44140625" style="96" customWidth="1"/>
    <col min="2822" max="2826" width="5.77734375" style="96" customWidth="1"/>
    <col min="2827" max="2827" width="7" style="96" customWidth="1"/>
    <col min="2828" max="2833" width="6" style="96" customWidth="1"/>
    <col min="2834" max="2836" width="5.44140625" style="96" customWidth="1"/>
    <col min="2837" max="2837" width="1.44140625" style="96" customWidth="1"/>
    <col min="2838" max="2838" width="12.77734375" style="96" customWidth="1"/>
    <col min="2839" max="2840" width="12.44140625" style="96" bestFit="1" customWidth="1"/>
    <col min="2841" max="3072" width="8.77734375" style="96"/>
    <col min="3073" max="3073" width="3.6640625" style="96" customWidth="1"/>
    <col min="3074" max="3074" width="2.33203125" style="96" customWidth="1"/>
    <col min="3075" max="3075" width="14.44140625" style="96" customWidth="1"/>
    <col min="3076" max="3076" width="8.77734375" style="96" customWidth="1"/>
    <col min="3077" max="3077" width="1.44140625" style="96" customWidth="1"/>
    <col min="3078" max="3082" width="5.77734375" style="96" customWidth="1"/>
    <col min="3083" max="3083" width="7" style="96" customWidth="1"/>
    <col min="3084" max="3089" width="6" style="96" customWidth="1"/>
    <col min="3090" max="3092" width="5.44140625" style="96" customWidth="1"/>
    <col min="3093" max="3093" width="1.44140625" style="96" customWidth="1"/>
    <col min="3094" max="3094" width="12.77734375" style="96" customWidth="1"/>
    <col min="3095" max="3096" width="12.44140625" style="96" bestFit="1" customWidth="1"/>
    <col min="3097" max="3328" width="8.77734375" style="96"/>
    <col min="3329" max="3329" width="3.6640625" style="96" customWidth="1"/>
    <col min="3330" max="3330" width="2.33203125" style="96" customWidth="1"/>
    <col min="3331" max="3331" width="14.44140625" style="96" customWidth="1"/>
    <col min="3332" max="3332" width="8.77734375" style="96" customWidth="1"/>
    <col min="3333" max="3333" width="1.44140625" style="96" customWidth="1"/>
    <col min="3334" max="3338" width="5.77734375" style="96" customWidth="1"/>
    <col min="3339" max="3339" width="7" style="96" customWidth="1"/>
    <col min="3340" max="3345" width="6" style="96" customWidth="1"/>
    <col min="3346" max="3348" width="5.44140625" style="96" customWidth="1"/>
    <col min="3349" max="3349" width="1.44140625" style="96" customWidth="1"/>
    <col min="3350" max="3350" width="12.77734375" style="96" customWidth="1"/>
    <col min="3351" max="3352" width="12.44140625" style="96" bestFit="1" customWidth="1"/>
    <col min="3353" max="3584" width="8.77734375" style="96"/>
    <col min="3585" max="3585" width="3.6640625" style="96" customWidth="1"/>
    <col min="3586" max="3586" width="2.33203125" style="96" customWidth="1"/>
    <col min="3587" max="3587" width="14.44140625" style="96" customWidth="1"/>
    <col min="3588" max="3588" width="8.77734375" style="96" customWidth="1"/>
    <col min="3589" max="3589" width="1.44140625" style="96" customWidth="1"/>
    <col min="3590" max="3594" width="5.77734375" style="96" customWidth="1"/>
    <col min="3595" max="3595" width="7" style="96" customWidth="1"/>
    <col min="3596" max="3601" width="6" style="96" customWidth="1"/>
    <col min="3602" max="3604" width="5.44140625" style="96" customWidth="1"/>
    <col min="3605" max="3605" width="1.44140625" style="96" customWidth="1"/>
    <col min="3606" max="3606" width="12.77734375" style="96" customWidth="1"/>
    <col min="3607" max="3608" width="12.44140625" style="96" bestFit="1" customWidth="1"/>
    <col min="3609" max="3840" width="8.77734375" style="96"/>
    <col min="3841" max="3841" width="3.6640625" style="96" customWidth="1"/>
    <col min="3842" max="3842" width="2.33203125" style="96" customWidth="1"/>
    <col min="3843" max="3843" width="14.44140625" style="96" customWidth="1"/>
    <col min="3844" max="3844" width="8.77734375" style="96" customWidth="1"/>
    <col min="3845" max="3845" width="1.44140625" style="96" customWidth="1"/>
    <col min="3846" max="3850" width="5.77734375" style="96" customWidth="1"/>
    <col min="3851" max="3851" width="7" style="96" customWidth="1"/>
    <col min="3852" max="3857" width="6" style="96" customWidth="1"/>
    <col min="3858" max="3860" width="5.44140625" style="96" customWidth="1"/>
    <col min="3861" max="3861" width="1.44140625" style="96" customWidth="1"/>
    <col min="3862" max="3862" width="12.77734375" style="96" customWidth="1"/>
    <col min="3863" max="3864" width="12.44140625" style="96" bestFit="1" customWidth="1"/>
    <col min="3865" max="4096" width="8.77734375" style="96"/>
    <col min="4097" max="4097" width="3.6640625" style="96" customWidth="1"/>
    <col min="4098" max="4098" width="2.33203125" style="96" customWidth="1"/>
    <col min="4099" max="4099" width="14.44140625" style="96" customWidth="1"/>
    <col min="4100" max="4100" width="8.77734375" style="96" customWidth="1"/>
    <col min="4101" max="4101" width="1.44140625" style="96" customWidth="1"/>
    <col min="4102" max="4106" width="5.77734375" style="96" customWidth="1"/>
    <col min="4107" max="4107" width="7" style="96" customWidth="1"/>
    <col min="4108" max="4113" width="6" style="96" customWidth="1"/>
    <col min="4114" max="4116" width="5.44140625" style="96" customWidth="1"/>
    <col min="4117" max="4117" width="1.44140625" style="96" customWidth="1"/>
    <col min="4118" max="4118" width="12.77734375" style="96" customWidth="1"/>
    <col min="4119" max="4120" width="12.44140625" style="96" bestFit="1" customWidth="1"/>
    <col min="4121" max="4352" width="8.77734375" style="96"/>
    <col min="4353" max="4353" width="3.6640625" style="96" customWidth="1"/>
    <col min="4354" max="4354" width="2.33203125" style="96" customWidth="1"/>
    <col min="4355" max="4355" width="14.44140625" style="96" customWidth="1"/>
    <col min="4356" max="4356" width="8.77734375" style="96" customWidth="1"/>
    <col min="4357" max="4357" width="1.44140625" style="96" customWidth="1"/>
    <col min="4358" max="4362" width="5.77734375" style="96" customWidth="1"/>
    <col min="4363" max="4363" width="7" style="96" customWidth="1"/>
    <col min="4364" max="4369" width="6" style="96" customWidth="1"/>
    <col min="4370" max="4372" width="5.44140625" style="96" customWidth="1"/>
    <col min="4373" max="4373" width="1.44140625" style="96" customWidth="1"/>
    <col min="4374" max="4374" width="12.77734375" style="96" customWidth="1"/>
    <col min="4375" max="4376" width="12.44140625" style="96" bestFit="1" customWidth="1"/>
    <col min="4377" max="4608" width="8.77734375" style="96"/>
    <col min="4609" max="4609" width="3.6640625" style="96" customWidth="1"/>
    <col min="4610" max="4610" width="2.33203125" style="96" customWidth="1"/>
    <col min="4611" max="4611" width="14.44140625" style="96" customWidth="1"/>
    <col min="4612" max="4612" width="8.77734375" style="96" customWidth="1"/>
    <col min="4613" max="4613" width="1.44140625" style="96" customWidth="1"/>
    <col min="4614" max="4618" width="5.77734375" style="96" customWidth="1"/>
    <col min="4619" max="4619" width="7" style="96" customWidth="1"/>
    <col min="4620" max="4625" width="6" style="96" customWidth="1"/>
    <col min="4626" max="4628" width="5.44140625" style="96" customWidth="1"/>
    <col min="4629" max="4629" width="1.44140625" style="96" customWidth="1"/>
    <col min="4630" max="4630" width="12.77734375" style="96" customWidth="1"/>
    <col min="4631" max="4632" width="12.44140625" style="96" bestFit="1" customWidth="1"/>
    <col min="4633" max="4864" width="8.77734375" style="96"/>
    <col min="4865" max="4865" width="3.6640625" style="96" customWidth="1"/>
    <col min="4866" max="4866" width="2.33203125" style="96" customWidth="1"/>
    <col min="4867" max="4867" width="14.44140625" style="96" customWidth="1"/>
    <col min="4868" max="4868" width="8.77734375" style="96" customWidth="1"/>
    <col min="4869" max="4869" width="1.44140625" style="96" customWidth="1"/>
    <col min="4870" max="4874" width="5.77734375" style="96" customWidth="1"/>
    <col min="4875" max="4875" width="7" style="96" customWidth="1"/>
    <col min="4876" max="4881" width="6" style="96" customWidth="1"/>
    <col min="4882" max="4884" width="5.44140625" style="96" customWidth="1"/>
    <col min="4885" max="4885" width="1.44140625" style="96" customWidth="1"/>
    <col min="4886" max="4886" width="12.77734375" style="96" customWidth="1"/>
    <col min="4887" max="4888" width="12.44140625" style="96" bestFit="1" customWidth="1"/>
    <col min="4889" max="5120" width="8.77734375" style="96"/>
    <col min="5121" max="5121" width="3.6640625" style="96" customWidth="1"/>
    <col min="5122" max="5122" width="2.33203125" style="96" customWidth="1"/>
    <col min="5123" max="5123" width="14.44140625" style="96" customWidth="1"/>
    <col min="5124" max="5124" width="8.77734375" style="96" customWidth="1"/>
    <col min="5125" max="5125" width="1.44140625" style="96" customWidth="1"/>
    <col min="5126" max="5130" width="5.77734375" style="96" customWidth="1"/>
    <col min="5131" max="5131" width="7" style="96" customWidth="1"/>
    <col min="5132" max="5137" width="6" style="96" customWidth="1"/>
    <col min="5138" max="5140" width="5.44140625" style="96" customWidth="1"/>
    <col min="5141" max="5141" width="1.44140625" style="96" customWidth="1"/>
    <col min="5142" max="5142" width="12.77734375" style="96" customWidth="1"/>
    <col min="5143" max="5144" width="12.44140625" style="96" bestFit="1" customWidth="1"/>
    <col min="5145" max="5376" width="8.77734375" style="96"/>
    <col min="5377" max="5377" width="3.6640625" style="96" customWidth="1"/>
    <col min="5378" max="5378" width="2.33203125" style="96" customWidth="1"/>
    <col min="5379" max="5379" width="14.44140625" style="96" customWidth="1"/>
    <col min="5380" max="5380" width="8.77734375" style="96" customWidth="1"/>
    <col min="5381" max="5381" width="1.44140625" style="96" customWidth="1"/>
    <col min="5382" max="5386" width="5.77734375" style="96" customWidth="1"/>
    <col min="5387" max="5387" width="7" style="96" customWidth="1"/>
    <col min="5388" max="5393" width="6" style="96" customWidth="1"/>
    <col min="5394" max="5396" width="5.44140625" style="96" customWidth="1"/>
    <col min="5397" max="5397" width="1.44140625" style="96" customWidth="1"/>
    <col min="5398" max="5398" width="12.77734375" style="96" customWidth="1"/>
    <col min="5399" max="5400" width="12.44140625" style="96" bestFit="1" customWidth="1"/>
    <col min="5401" max="5632" width="8.77734375" style="96"/>
    <col min="5633" max="5633" width="3.6640625" style="96" customWidth="1"/>
    <col min="5634" max="5634" width="2.33203125" style="96" customWidth="1"/>
    <col min="5635" max="5635" width="14.44140625" style="96" customWidth="1"/>
    <col min="5636" max="5636" width="8.77734375" style="96" customWidth="1"/>
    <col min="5637" max="5637" width="1.44140625" style="96" customWidth="1"/>
    <col min="5638" max="5642" width="5.77734375" style="96" customWidth="1"/>
    <col min="5643" max="5643" width="7" style="96" customWidth="1"/>
    <col min="5644" max="5649" width="6" style="96" customWidth="1"/>
    <col min="5650" max="5652" width="5.44140625" style="96" customWidth="1"/>
    <col min="5653" max="5653" width="1.44140625" style="96" customWidth="1"/>
    <col min="5654" max="5654" width="12.77734375" style="96" customWidth="1"/>
    <col min="5655" max="5656" width="12.44140625" style="96" bestFit="1" customWidth="1"/>
    <col min="5657" max="5888" width="8.77734375" style="96"/>
    <col min="5889" max="5889" width="3.6640625" style="96" customWidth="1"/>
    <col min="5890" max="5890" width="2.33203125" style="96" customWidth="1"/>
    <col min="5891" max="5891" width="14.44140625" style="96" customWidth="1"/>
    <col min="5892" max="5892" width="8.77734375" style="96" customWidth="1"/>
    <col min="5893" max="5893" width="1.44140625" style="96" customWidth="1"/>
    <col min="5894" max="5898" width="5.77734375" style="96" customWidth="1"/>
    <col min="5899" max="5899" width="7" style="96" customWidth="1"/>
    <col min="5900" max="5905" width="6" style="96" customWidth="1"/>
    <col min="5906" max="5908" width="5.44140625" style="96" customWidth="1"/>
    <col min="5909" max="5909" width="1.44140625" style="96" customWidth="1"/>
    <col min="5910" max="5910" width="12.77734375" style="96" customWidth="1"/>
    <col min="5911" max="5912" width="12.44140625" style="96" bestFit="1" customWidth="1"/>
    <col min="5913" max="6144" width="8.77734375" style="96"/>
    <col min="6145" max="6145" width="3.6640625" style="96" customWidth="1"/>
    <col min="6146" max="6146" width="2.33203125" style="96" customWidth="1"/>
    <col min="6147" max="6147" width="14.44140625" style="96" customWidth="1"/>
    <col min="6148" max="6148" width="8.77734375" style="96" customWidth="1"/>
    <col min="6149" max="6149" width="1.44140625" style="96" customWidth="1"/>
    <col min="6150" max="6154" width="5.77734375" style="96" customWidth="1"/>
    <col min="6155" max="6155" width="7" style="96" customWidth="1"/>
    <col min="6156" max="6161" width="6" style="96" customWidth="1"/>
    <col min="6162" max="6164" width="5.44140625" style="96" customWidth="1"/>
    <col min="6165" max="6165" width="1.44140625" style="96" customWidth="1"/>
    <col min="6166" max="6166" width="12.77734375" style="96" customWidth="1"/>
    <col min="6167" max="6168" width="12.44140625" style="96" bestFit="1" customWidth="1"/>
    <col min="6169" max="6400" width="8.77734375" style="96"/>
    <col min="6401" max="6401" width="3.6640625" style="96" customWidth="1"/>
    <col min="6402" max="6402" width="2.33203125" style="96" customWidth="1"/>
    <col min="6403" max="6403" width="14.44140625" style="96" customWidth="1"/>
    <col min="6404" max="6404" width="8.77734375" style="96" customWidth="1"/>
    <col min="6405" max="6405" width="1.44140625" style="96" customWidth="1"/>
    <col min="6406" max="6410" width="5.77734375" style="96" customWidth="1"/>
    <col min="6411" max="6411" width="7" style="96" customWidth="1"/>
    <col min="6412" max="6417" width="6" style="96" customWidth="1"/>
    <col min="6418" max="6420" width="5.44140625" style="96" customWidth="1"/>
    <col min="6421" max="6421" width="1.44140625" style="96" customWidth="1"/>
    <col min="6422" max="6422" width="12.77734375" style="96" customWidth="1"/>
    <col min="6423" max="6424" width="12.44140625" style="96" bestFit="1" customWidth="1"/>
    <col min="6425" max="6656" width="8.77734375" style="96"/>
    <col min="6657" max="6657" width="3.6640625" style="96" customWidth="1"/>
    <col min="6658" max="6658" width="2.33203125" style="96" customWidth="1"/>
    <col min="6659" max="6659" width="14.44140625" style="96" customWidth="1"/>
    <col min="6660" max="6660" width="8.77734375" style="96" customWidth="1"/>
    <col min="6661" max="6661" width="1.44140625" style="96" customWidth="1"/>
    <col min="6662" max="6666" width="5.77734375" style="96" customWidth="1"/>
    <col min="6667" max="6667" width="7" style="96" customWidth="1"/>
    <col min="6668" max="6673" width="6" style="96" customWidth="1"/>
    <col min="6674" max="6676" width="5.44140625" style="96" customWidth="1"/>
    <col min="6677" max="6677" width="1.44140625" style="96" customWidth="1"/>
    <col min="6678" max="6678" width="12.77734375" style="96" customWidth="1"/>
    <col min="6679" max="6680" width="12.44140625" style="96" bestFit="1" customWidth="1"/>
    <col min="6681" max="6912" width="8.77734375" style="96"/>
    <col min="6913" max="6913" width="3.6640625" style="96" customWidth="1"/>
    <col min="6914" max="6914" width="2.33203125" style="96" customWidth="1"/>
    <col min="6915" max="6915" width="14.44140625" style="96" customWidth="1"/>
    <col min="6916" max="6916" width="8.77734375" style="96" customWidth="1"/>
    <col min="6917" max="6917" width="1.44140625" style="96" customWidth="1"/>
    <col min="6918" max="6922" width="5.77734375" style="96" customWidth="1"/>
    <col min="6923" max="6923" width="7" style="96" customWidth="1"/>
    <col min="6924" max="6929" width="6" style="96" customWidth="1"/>
    <col min="6930" max="6932" width="5.44140625" style="96" customWidth="1"/>
    <col min="6933" max="6933" width="1.44140625" style="96" customWidth="1"/>
    <col min="6934" max="6934" width="12.77734375" style="96" customWidth="1"/>
    <col min="6935" max="6936" width="12.44140625" style="96" bestFit="1" customWidth="1"/>
    <col min="6937" max="7168" width="8.77734375" style="96"/>
    <col min="7169" max="7169" width="3.6640625" style="96" customWidth="1"/>
    <col min="7170" max="7170" width="2.33203125" style="96" customWidth="1"/>
    <col min="7171" max="7171" width="14.44140625" style="96" customWidth="1"/>
    <col min="7172" max="7172" width="8.77734375" style="96" customWidth="1"/>
    <col min="7173" max="7173" width="1.44140625" style="96" customWidth="1"/>
    <col min="7174" max="7178" width="5.77734375" style="96" customWidth="1"/>
    <col min="7179" max="7179" width="7" style="96" customWidth="1"/>
    <col min="7180" max="7185" width="6" style="96" customWidth="1"/>
    <col min="7186" max="7188" width="5.44140625" style="96" customWidth="1"/>
    <col min="7189" max="7189" width="1.44140625" style="96" customWidth="1"/>
    <col min="7190" max="7190" width="12.77734375" style="96" customWidth="1"/>
    <col min="7191" max="7192" width="12.44140625" style="96" bestFit="1" customWidth="1"/>
    <col min="7193" max="7424" width="8.77734375" style="96"/>
    <col min="7425" max="7425" width="3.6640625" style="96" customWidth="1"/>
    <col min="7426" max="7426" width="2.33203125" style="96" customWidth="1"/>
    <col min="7427" max="7427" width="14.44140625" style="96" customWidth="1"/>
    <col min="7428" max="7428" width="8.77734375" style="96" customWidth="1"/>
    <col min="7429" max="7429" width="1.44140625" style="96" customWidth="1"/>
    <col min="7430" max="7434" width="5.77734375" style="96" customWidth="1"/>
    <col min="7435" max="7435" width="7" style="96" customWidth="1"/>
    <col min="7436" max="7441" width="6" style="96" customWidth="1"/>
    <col min="7442" max="7444" width="5.44140625" style="96" customWidth="1"/>
    <col min="7445" max="7445" width="1.44140625" style="96" customWidth="1"/>
    <col min="7446" max="7446" width="12.77734375" style="96" customWidth="1"/>
    <col min="7447" max="7448" width="12.44140625" style="96" bestFit="1" customWidth="1"/>
    <col min="7449" max="7680" width="8.77734375" style="96"/>
    <col min="7681" max="7681" width="3.6640625" style="96" customWidth="1"/>
    <col min="7682" max="7682" width="2.33203125" style="96" customWidth="1"/>
    <col min="7683" max="7683" width="14.44140625" style="96" customWidth="1"/>
    <col min="7684" max="7684" width="8.77734375" style="96" customWidth="1"/>
    <col min="7685" max="7685" width="1.44140625" style="96" customWidth="1"/>
    <col min="7686" max="7690" width="5.77734375" style="96" customWidth="1"/>
    <col min="7691" max="7691" width="7" style="96" customWidth="1"/>
    <col min="7692" max="7697" width="6" style="96" customWidth="1"/>
    <col min="7698" max="7700" width="5.44140625" style="96" customWidth="1"/>
    <col min="7701" max="7701" width="1.44140625" style="96" customWidth="1"/>
    <col min="7702" max="7702" width="12.77734375" style="96" customWidth="1"/>
    <col min="7703" max="7704" width="12.44140625" style="96" bestFit="1" customWidth="1"/>
    <col min="7705" max="7936" width="8.77734375" style="96"/>
    <col min="7937" max="7937" width="3.6640625" style="96" customWidth="1"/>
    <col min="7938" max="7938" width="2.33203125" style="96" customWidth="1"/>
    <col min="7939" max="7939" width="14.44140625" style="96" customWidth="1"/>
    <col min="7940" max="7940" width="8.77734375" style="96" customWidth="1"/>
    <col min="7941" max="7941" width="1.44140625" style="96" customWidth="1"/>
    <col min="7942" max="7946" width="5.77734375" style="96" customWidth="1"/>
    <col min="7947" max="7947" width="7" style="96" customWidth="1"/>
    <col min="7948" max="7953" width="6" style="96" customWidth="1"/>
    <col min="7954" max="7956" width="5.44140625" style="96" customWidth="1"/>
    <col min="7957" max="7957" width="1.44140625" style="96" customWidth="1"/>
    <col min="7958" max="7958" width="12.77734375" style="96" customWidth="1"/>
    <col min="7959" max="7960" width="12.44140625" style="96" bestFit="1" customWidth="1"/>
    <col min="7961" max="8192" width="8.77734375" style="96"/>
    <col min="8193" max="8193" width="3.6640625" style="96" customWidth="1"/>
    <col min="8194" max="8194" width="2.33203125" style="96" customWidth="1"/>
    <col min="8195" max="8195" width="14.44140625" style="96" customWidth="1"/>
    <col min="8196" max="8196" width="8.77734375" style="96" customWidth="1"/>
    <col min="8197" max="8197" width="1.44140625" style="96" customWidth="1"/>
    <col min="8198" max="8202" width="5.77734375" style="96" customWidth="1"/>
    <col min="8203" max="8203" width="7" style="96" customWidth="1"/>
    <col min="8204" max="8209" width="6" style="96" customWidth="1"/>
    <col min="8210" max="8212" width="5.44140625" style="96" customWidth="1"/>
    <col min="8213" max="8213" width="1.44140625" style="96" customWidth="1"/>
    <col min="8214" max="8214" width="12.77734375" style="96" customWidth="1"/>
    <col min="8215" max="8216" width="12.44140625" style="96" bestFit="1" customWidth="1"/>
    <col min="8217" max="8448" width="8.77734375" style="96"/>
    <col min="8449" max="8449" width="3.6640625" style="96" customWidth="1"/>
    <col min="8450" max="8450" width="2.33203125" style="96" customWidth="1"/>
    <col min="8451" max="8451" width="14.44140625" style="96" customWidth="1"/>
    <col min="8452" max="8452" width="8.77734375" style="96" customWidth="1"/>
    <col min="8453" max="8453" width="1.44140625" style="96" customWidth="1"/>
    <col min="8454" max="8458" width="5.77734375" style="96" customWidth="1"/>
    <col min="8459" max="8459" width="7" style="96" customWidth="1"/>
    <col min="8460" max="8465" width="6" style="96" customWidth="1"/>
    <col min="8466" max="8468" width="5.44140625" style="96" customWidth="1"/>
    <col min="8469" max="8469" width="1.44140625" style="96" customWidth="1"/>
    <col min="8470" max="8470" width="12.77734375" style="96" customWidth="1"/>
    <col min="8471" max="8472" width="12.44140625" style="96" bestFit="1" customWidth="1"/>
    <col min="8473" max="8704" width="8.77734375" style="96"/>
    <col min="8705" max="8705" width="3.6640625" style="96" customWidth="1"/>
    <col min="8706" max="8706" width="2.33203125" style="96" customWidth="1"/>
    <col min="8707" max="8707" width="14.44140625" style="96" customWidth="1"/>
    <col min="8708" max="8708" width="8.77734375" style="96" customWidth="1"/>
    <col min="8709" max="8709" width="1.44140625" style="96" customWidth="1"/>
    <col min="8710" max="8714" width="5.77734375" style="96" customWidth="1"/>
    <col min="8715" max="8715" width="7" style="96" customWidth="1"/>
    <col min="8716" max="8721" width="6" style="96" customWidth="1"/>
    <col min="8722" max="8724" width="5.44140625" style="96" customWidth="1"/>
    <col min="8725" max="8725" width="1.44140625" style="96" customWidth="1"/>
    <col min="8726" max="8726" width="12.77734375" style="96" customWidth="1"/>
    <col min="8727" max="8728" width="12.44140625" style="96" bestFit="1" customWidth="1"/>
    <col min="8729" max="8960" width="8.77734375" style="96"/>
    <col min="8961" max="8961" width="3.6640625" style="96" customWidth="1"/>
    <col min="8962" max="8962" width="2.33203125" style="96" customWidth="1"/>
    <col min="8963" max="8963" width="14.44140625" style="96" customWidth="1"/>
    <col min="8964" max="8964" width="8.77734375" style="96" customWidth="1"/>
    <col min="8965" max="8965" width="1.44140625" style="96" customWidth="1"/>
    <col min="8966" max="8970" width="5.77734375" style="96" customWidth="1"/>
    <col min="8971" max="8971" width="7" style="96" customWidth="1"/>
    <col min="8972" max="8977" width="6" style="96" customWidth="1"/>
    <col min="8978" max="8980" width="5.44140625" style="96" customWidth="1"/>
    <col min="8981" max="8981" width="1.44140625" style="96" customWidth="1"/>
    <col min="8982" max="8982" width="12.77734375" style="96" customWidth="1"/>
    <col min="8983" max="8984" width="12.44140625" style="96" bestFit="1" customWidth="1"/>
    <col min="8985" max="9216" width="8.77734375" style="96"/>
    <col min="9217" max="9217" width="3.6640625" style="96" customWidth="1"/>
    <col min="9218" max="9218" width="2.33203125" style="96" customWidth="1"/>
    <col min="9219" max="9219" width="14.44140625" style="96" customWidth="1"/>
    <col min="9220" max="9220" width="8.77734375" style="96" customWidth="1"/>
    <col min="9221" max="9221" width="1.44140625" style="96" customWidth="1"/>
    <col min="9222" max="9226" width="5.77734375" style="96" customWidth="1"/>
    <col min="9227" max="9227" width="7" style="96" customWidth="1"/>
    <col min="9228" max="9233" width="6" style="96" customWidth="1"/>
    <col min="9234" max="9236" width="5.44140625" style="96" customWidth="1"/>
    <col min="9237" max="9237" width="1.44140625" style="96" customWidth="1"/>
    <col min="9238" max="9238" width="12.77734375" style="96" customWidth="1"/>
    <col min="9239" max="9240" width="12.44140625" style="96" bestFit="1" customWidth="1"/>
    <col min="9241" max="9472" width="8.77734375" style="96"/>
    <col min="9473" max="9473" width="3.6640625" style="96" customWidth="1"/>
    <col min="9474" max="9474" width="2.33203125" style="96" customWidth="1"/>
    <col min="9475" max="9475" width="14.44140625" style="96" customWidth="1"/>
    <col min="9476" max="9476" width="8.77734375" style="96" customWidth="1"/>
    <col min="9477" max="9477" width="1.44140625" style="96" customWidth="1"/>
    <col min="9478" max="9482" width="5.77734375" style="96" customWidth="1"/>
    <col min="9483" max="9483" width="7" style="96" customWidth="1"/>
    <col min="9484" max="9489" width="6" style="96" customWidth="1"/>
    <col min="9490" max="9492" width="5.44140625" style="96" customWidth="1"/>
    <col min="9493" max="9493" width="1.44140625" style="96" customWidth="1"/>
    <col min="9494" max="9494" width="12.77734375" style="96" customWidth="1"/>
    <col min="9495" max="9496" width="12.44140625" style="96" bestFit="1" customWidth="1"/>
    <col min="9497" max="9728" width="8.77734375" style="96"/>
    <col min="9729" max="9729" width="3.6640625" style="96" customWidth="1"/>
    <col min="9730" max="9730" width="2.33203125" style="96" customWidth="1"/>
    <col min="9731" max="9731" width="14.44140625" style="96" customWidth="1"/>
    <col min="9732" max="9732" width="8.77734375" style="96" customWidth="1"/>
    <col min="9733" max="9733" width="1.44140625" style="96" customWidth="1"/>
    <col min="9734" max="9738" width="5.77734375" style="96" customWidth="1"/>
    <col min="9739" max="9739" width="7" style="96" customWidth="1"/>
    <col min="9740" max="9745" width="6" style="96" customWidth="1"/>
    <col min="9746" max="9748" width="5.44140625" style="96" customWidth="1"/>
    <col min="9749" max="9749" width="1.44140625" style="96" customWidth="1"/>
    <col min="9750" max="9750" width="12.77734375" style="96" customWidth="1"/>
    <col min="9751" max="9752" width="12.44140625" style="96" bestFit="1" customWidth="1"/>
    <col min="9753" max="9984" width="8.77734375" style="96"/>
    <col min="9985" max="9985" width="3.6640625" style="96" customWidth="1"/>
    <col min="9986" max="9986" width="2.33203125" style="96" customWidth="1"/>
    <col min="9987" max="9987" width="14.44140625" style="96" customWidth="1"/>
    <col min="9988" max="9988" width="8.77734375" style="96" customWidth="1"/>
    <col min="9989" max="9989" width="1.44140625" style="96" customWidth="1"/>
    <col min="9990" max="9994" width="5.77734375" style="96" customWidth="1"/>
    <col min="9995" max="9995" width="7" style="96" customWidth="1"/>
    <col min="9996" max="10001" width="6" style="96" customWidth="1"/>
    <col min="10002" max="10004" width="5.44140625" style="96" customWidth="1"/>
    <col min="10005" max="10005" width="1.44140625" style="96" customWidth="1"/>
    <col min="10006" max="10006" width="12.77734375" style="96" customWidth="1"/>
    <col min="10007" max="10008" width="12.44140625" style="96" bestFit="1" customWidth="1"/>
    <col min="10009" max="10240" width="8.77734375" style="96"/>
    <col min="10241" max="10241" width="3.6640625" style="96" customWidth="1"/>
    <col min="10242" max="10242" width="2.33203125" style="96" customWidth="1"/>
    <col min="10243" max="10243" width="14.44140625" style="96" customWidth="1"/>
    <col min="10244" max="10244" width="8.77734375" style="96" customWidth="1"/>
    <col min="10245" max="10245" width="1.44140625" style="96" customWidth="1"/>
    <col min="10246" max="10250" width="5.77734375" style="96" customWidth="1"/>
    <col min="10251" max="10251" width="7" style="96" customWidth="1"/>
    <col min="10252" max="10257" width="6" style="96" customWidth="1"/>
    <col min="10258" max="10260" width="5.44140625" style="96" customWidth="1"/>
    <col min="10261" max="10261" width="1.44140625" style="96" customWidth="1"/>
    <col min="10262" max="10262" width="12.77734375" style="96" customWidth="1"/>
    <col min="10263" max="10264" width="12.44140625" style="96" bestFit="1" customWidth="1"/>
    <col min="10265" max="10496" width="8.77734375" style="96"/>
    <col min="10497" max="10497" width="3.6640625" style="96" customWidth="1"/>
    <col min="10498" max="10498" width="2.33203125" style="96" customWidth="1"/>
    <col min="10499" max="10499" width="14.44140625" style="96" customWidth="1"/>
    <col min="10500" max="10500" width="8.77734375" style="96" customWidth="1"/>
    <col min="10501" max="10501" width="1.44140625" style="96" customWidth="1"/>
    <col min="10502" max="10506" width="5.77734375" style="96" customWidth="1"/>
    <col min="10507" max="10507" width="7" style="96" customWidth="1"/>
    <col min="10508" max="10513" width="6" style="96" customWidth="1"/>
    <col min="10514" max="10516" width="5.44140625" style="96" customWidth="1"/>
    <col min="10517" max="10517" width="1.44140625" style="96" customWidth="1"/>
    <col min="10518" max="10518" width="12.77734375" style="96" customWidth="1"/>
    <col min="10519" max="10520" width="12.44140625" style="96" bestFit="1" customWidth="1"/>
    <col min="10521" max="10752" width="8.77734375" style="96"/>
    <col min="10753" max="10753" width="3.6640625" style="96" customWidth="1"/>
    <col min="10754" max="10754" width="2.33203125" style="96" customWidth="1"/>
    <col min="10755" max="10755" width="14.44140625" style="96" customWidth="1"/>
    <col min="10756" max="10756" width="8.77734375" style="96" customWidth="1"/>
    <col min="10757" max="10757" width="1.44140625" style="96" customWidth="1"/>
    <col min="10758" max="10762" width="5.77734375" style="96" customWidth="1"/>
    <col min="10763" max="10763" width="7" style="96" customWidth="1"/>
    <col min="10764" max="10769" width="6" style="96" customWidth="1"/>
    <col min="10770" max="10772" width="5.44140625" style="96" customWidth="1"/>
    <col min="10773" max="10773" width="1.44140625" style="96" customWidth="1"/>
    <col min="10774" max="10774" width="12.77734375" style="96" customWidth="1"/>
    <col min="10775" max="10776" width="12.44140625" style="96" bestFit="1" customWidth="1"/>
    <col min="10777" max="11008" width="8.77734375" style="96"/>
    <col min="11009" max="11009" width="3.6640625" style="96" customWidth="1"/>
    <col min="11010" max="11010" width="2.33203125" style="96" customWidth="1"/>
    <col min="11011" max="11011" width="14.44140625" style="96" customWidth="1"/>
    <col min="11012" max="11012" width="8.77734375" style="96" customWidth="1"/>
    <col min="11013" max="11013" width="1.44140625" style="96" customWidth="1"/>
    <col min="11014" max="11018" width="5.77734375" style="96" customWidth="1"/>
    <col min="11019" max="11019" width="7" style="96" customWidth="1"/>
    <col min="11020" max="11025" width="6" style="96" customWidth="1"/>
    <col min="11026" max="11028" width="5.44140625" style="96" customWidth="1"/>
    <col min="11029" max="11029" width="1.44140625" style="96" customWidth="1"/>
    <col min="11030" max="11030" width="12.77734375" style="96" customWidth="1"/>
    <col min="11031" max="11032" width="12.44140625" style="96" bestFit="1" customWidth="1"/>
    <col min="11033" max="11264" width="8.77734375" style="96"/>
    <col min="11265" max="11265" width="3.6640625" style="96" customWidth="1"/>
    <col min="11266" max="11266" width="2.33203125" style="96" customWidth="1"/>
    <col min="11267" max="11267" width="14.44140625" style="96" customWidth="1"/>
    <col min="11268" max="11268" width="8.77734375" style="96" customWidth="1"/>
    <col min="11269" max="11269" width="1.44140625" style="96" customWidth="1"/>
    <col min="11270" max="11274" width="5.77734375" style="96" customWidth="1"/>
    <col min="11275" max="11275" width="7" style="96" customWidth="1"/>
    <col min="11276" max="11281" width="6" style="96" customWidth="1"/>
    <col min="11282" max="11284" width="5.44140625" style="96" customWidth="1"/>
    <col min="11285" max="11285" width="1.44140625" style="96" customWidth="1"/>
    <col min="11286" max="11286" width="12.77734375" style="96" customWidth="1"/>
    <col min="11287" max="11288" width="12.44140625" style="96" bestFit="1" customWidth="1"/>
    <col min="11289" max="11520" width="8.77734375" style="96"/>
    <col min="11521" max="11521" width="3.6640625" style="96" customWidth="1"/>
    <col min="11522" max="11522" width="2.33203125" style="96" customWidth="1"/>
    <col min="11523" max="11523" width="14.44140625" style="96" customWidth="1"/>
    <col min="11524" max="11524" width="8.77734375" style="96" customWidth="1"/>
    <col min="11525" max="11525" width="1.44140625" style="96" customWidth="1"/>
    <col min="11526" max="11530" width="5.77734375" style="96" customWidth="1"/>
    <col min="11531" max="11531" width="7" style="96" customWidth="1"/>
    <col min="11532" max="11537" width="6" style="96" customWidth="1"/>
    <col min="11538" max="11540" width="5.44140625" style="96" customWidth="1"/>
    <col min="11541" max="11541" width="1.44140625" style="96" customWidth="1"/>
    <col min="11542" max="11542" width="12.77734375" style="96" customWidth="1"/>
    <col min="11543" max="11544" width="12.44140625" style="96" bestFit="1" customWidth="1"/>
    <col min="11545" max="11776" width="8.77734375" style="96"/>
    <col min="11777" max="11777" width="3.6640625" style="96" customWidth="1"/>
    <col min="11778" max="11778" width="2.33203125" style="96" customWidth="1"/>
    <col min="11779" max="11779" width="14.44140625" style="96" customWidth="1"/>
    <col min="11780" max="11780" width="8.77734375" style="96" customWidth="1"/>
    <col min="11781" max="11781" width="1.44140625" style="96" customWidth="1"/>
    <col min="11782" max="11786" width="5.77734375" style="96" customWidth="1"/>
    <col min="11787" max="11787" width="7" style="96" customWidth="1"/>
    <col min="11788" max="11793" width="6" style="96" customWidth="1"/>
    <col min="11794" max="11796" width="5.44140625" style="96" customWidth="1"/>
    <col min="11797" max="11797" width="1.44140625" style="96" customWidth="1"/>
    <col min="11798" max="11798" width="12.77734375" style="96" customWidth="1"/>
    <col min="11799" max="11800" width="12.44140625" style="96" bestFit="1" customWidth="1"/>
    <col min="11801" max="12032" width="8.77734375" style="96"/>
    <col min="12033" max="12033" width="3.6640625" style="96" customWidth="1"/>
    <col min="12034" max="12034" width="2.33203125" style="96" customWidth="1"/>
    <col min="12035" max="12035" width="14.44140625" style="96" customWidth="1"/>
    <col min="12036" max="12036" width="8.77734375" style="96" customWidth="1"/>
    <col min="12037" max="12037" width="1.44140625" style="96" customWidth="1"/>
    <col min="12038" max="12042" width="5.77734375" style="96" customWidth="1"/>
    <col min="12043" max="12043" width="7" style="96" customWidth="1"/>
    <col min="12044" max="12049" width="6" style="96" customWidth="1"/>
    <col min="12050" max="12052" width="5.44140625" style="96" customWidth="1"/>
    <col min="12053" max="12053" width="1.44140625" style="96" customWidth="1"/>
    <col min="12054" max="12054" width="12.77734375" style="96" customWidth="1"/>
    <col min="12055" max="12056" width="12.44140625" style="96" bestFit="1" customWidth="1"/>
    <col min="12057" max="12288" width="8.77734375" style="96"/>
    <col min="12289" max="12289" width="3.6640625" style="96" customWidth="1"/>
    <col min="12290" max="12290" width="2.33203125" style="96" customWidth="1"/>
    <col min="12291" max="12291" width="14.44140625" style="96" customWidth="1"/>
    <col min="12292" max="12292" width="8.77734375" style="96" customWidth="1"/>
    <col min="12293" max="12293" width="1.44140625" style="96" customWidth="1"/>
    <col min="12294" max="12298" width="5.77734375" style="96" customWidth="1"/>
    <col min="12299" max="12299" width="7" style="96" customWidth="1"/>
    <col min="12300" max="12305" width="6" style="96" customWidth="1"/>
    <col min="12306" max="12308" width="5.44140625" style="96" customWidth="1"/>
    <col min="12309" max="12309" width="1.44140625" style="96" customWidth="1"/>
    <col min="12310" max="12310" width="12.77734375" style="96" customWidth="1"/>
    <col min="12311" max="12312" width="12.44140625" style="96" bestFit="1" customWidth="1"/>
    <col min="12313" max="12544" width="8.77734375" style="96"/>
    <col min="12545" max="12545" width="3.6640625" style="96" customWidth="1"/>
    <col min="12546" max="12546" width="2.33203125" style="96" customWidth="1"/>
    <col min="12547" max="12547" width="14.44140625" style="96" customWidth="1"/>
    <col min="12548" max="12548" width="8.77734375" style="96" customWidth="1"/>
    <col min="12549" max="12549" width="1.44140625" style="96" customWidth="1"/>
    <col min="12550" max="12554" width="5.77734375" style="96" customWidth="1"/>
    <col min="12555" max="12555" width="7" style="96" customWidth="1"/>
    <col min="12556" max="12561" width="6" style="96" customWidth="1"/>
    <col min="12562" max="12564" width="5.44140625" style="96" customWidth="1"/>
    <col min="12565" max="12565" width="1.44140625" style="96" customWidth="1"/>
    <col min="12566" max="12566" width="12.77734375" style="96" customWidth="1"/>
    <col min="12567" max="12568" width="12.44140625" style="96" bestFit="1" customWidth="1"/>
    <col min="12569" max="12800" width="8.77734375" style="96"/>
    <col min="12801" max="12801" width="3.6640625" style="96" customWidth="1"/>
    <col min="12802" max="12802" width="2.33203125" style="96" customWidth="1"/>
    <col min="12803" max="12803" width="14.44140625" style="96" customWidth="1"/>
    <col min="12804" max="12804" width="8.77734375" style="96" customWidth="1"/>
    <col min="12805" max="12805" width="1.44140625" style="96" customWidth="1"/>
    <col min="12806" max="12810" width="5.77734375" style="96" customWidth="1"/>
    <col min="12811" max="12811" width="7" style="96" customWidth="1"/>
    <col min="12812" max="12817" width="6" style="96" customWidth="1"/>
    <col min="12818" max="12820" width="5.44140625" style="96" customWidth="1"/>
    <col min="12821" max="12821" width="1.44140625" style="96" customWidth="1"/>
    <col min="12822" max="12822" width="12.77734375" style="96" customWidth="1"/>
    <col min="12823" max="12824" width="12.44140625" style="96" bestFit="1" customWidth="1"/>
    <col min="12825" max="13056" width="8.77734375" style="96"/>
    <col min="13057" max="13057" width="3.6640625" style="96" customWidth="1"/>
    <col min="13058" max="13058" width="2.33203125" style="96" customWidth="1"/>
    <col min="13059" max="13059" width="14.44140625" style="96" customWidth="1"/>
    <col min="13060" max="13060" width="8.77734375" style="96" customWidth="1"/>
    <col min="13061" max="13061" width="1.44140625" style="96" customWidth="1"/>
    <col min="13062" max="13066" width="5.77734375" style="96" customWidth="1"/>
    <col min="13067" max="13067" width="7" style="96" customWidth="1"/>
    <col min="13068" max="13073" width="6" style="96" customWidth="1"/>
    <col min="13074" max="13076" width="5.44140625" style="96" customWidth="1"/>
    <col min="13077" max="13077" width="1.44140625" style="96" customWidth="1"/>
    <col min="13078" max="13078" width="12.77734375" style="96" customWidth="1"/>
    <col min="13079" max="13080" width="12.44140625" style="96" bestFit="1" customWidth="1"/>
    <col min="13081" max="13312" width="8.77734375" style="96"/>
    <col min="13313" max="13313" width="3.6640625" style="96" customWidth="1"/>
    <col min="13314" max="13314" width="2.33203125" style="96" customWidth="1"/>
    <col min="13315" max="13315" width="14.44140625" style="96" customWidth="1"/>
    <col min="13316" max="13316" width="8.77734375" style="96" customWidth="1"/>
    <col min="13317" max="13317" width="1.44140625" style="96" customWidth="1"/>
    <col min="13318" max="13322" width="5.77734375" style="96" customWidth="1"/>
    <col min="13323" max="13323" width="7" style="96" customWidth="1"/>
    <col min="13324" max="13329" width="6" style="96" customWidth="1"/>
    <col min="13330" max="13332" width="5.44140625" style="96" customWidth="1"/>
    <col min="13333" max="13333" width="1.44140625" style="96" customWidth="1"/>
    <col min="13334" max="13334" width="12.77734375" style="96" customWidth="1"/>
    <col min="13335" max="13336" width="12.44140625" style="96" bestFit="1" customWidth="1"/>
    <col min="13337" max="13568" width="8.77734375" style="96"/>
    <col min="13569" max="13569" width="3.6640625" style="96" customWidth="1"/>
    <col min="13570" max="13570" width="2.33203125" style="96" customWidth="1"/>
    <col min="13571" max="13571" width="14.44140625" style="96" customWidth="1"/>
    <col min="13572" max="13572" width="8.77734375" style="96" customWidth="1"/>
    <col min="13573" max="13573" width="1.44140625" style="96" customWidth="1"/>
    <col min="13574" max="13578" width="5.77734375" style="96" customWidth="1"/>
    <col min="13579" max="13579" width="7" style="96" customWidth="1"/>
    <col min="13580" max="13585" width="6" style="96" customWidth="1"/>
    <col min="13586" max="13588" width="5.44140625" style="96" customWidth="1"/>
    <col min="13589" max="13589" width="1.44140625" style="96" customWidth="1"/>
    <col min="13590" max="13590" width="12.77734375" style="96" customWidth="1"/>
    <col min="13591" max="13592" width="12.44140625" style="96" bestFit="1" customWidth="1"/>
    <col min="13593" max="13824" width="8.77734375" style="96"/>
    <col min="13825" max="13825" width="3.6640625" style="96" customWidth="1"/>
    <col min="13826" max="13826" width="2.33203125" style="96" customWidth="1"/>
    <col min="13827" max="13827" width="14.44140625" style="96" customWidth="1"/>
    <col min="13828" max="13828" width="8.77734375" style="96" customWidth="1"/>
    <col min="13829" max="13829" width="1.44140625" style="96" customWidth="1"/>
    <col min="13830" max="13834" width="5.77734375" style="96" customWidth="1"/>
    <col min="13835" max="13835" width="7" style="96" customWidth="1"/>
    <col min="13836" max="13841" width="6" style="96" customWidth="1"/>
    <col min="13842" max="13844" width="5.44140625" style="96" customWidth="1"/>
    <col min="13845" max="13845" width="1.44140625" style="96" customWidth="1"/>
    <col min="13846" max="13846" width="12.77734375" style="96" customWidth="1"/>
    <col min="13847" max="13848" width="12.44140625" style="96" bestFit="1" customWidth="1"/>
    <col min="13849" max="14080" width="8.77734375" style="96"/>
    <col min="14081" max="14081" width="3.6640625" style="96" customWidth="1"/>
    <col min="14082" max="14082" width="2.33203125" style="96" customWidth="1"/>
    <col min="14083" max="14083" width="14.44140625" style="96" customWidth="1"/>
    <col min="14084" max="14084" width="8.77734375" style="96" customWidth="1"/>
    <col min="14085" max="14085" width="1.44140625" style="96" customWidth="1"/>
    <col min="14086" max="14090" width="5.77734375" style="96" customWidth="1"/>
    <col min="14091" max="14091" width="7" style="96" customWidth="1"/>
    <col min="14092" max="14097" width="6" style="96" customWidth="1"/>
    <col min="14098" max="14100" width="5.44140625" style="96" customWidth="1"/>
    <col min="14101" max="14101" width="1.44140625" style="96" customWidth="1"/>
    <col min="14102" max="14102" width="12.77734375" style="96" customWidth="1"/>
    <col min="14103" max="14104" width="12.44140625" style="96" bestFit="1" customWidth="1"/>
    <col min="14105" max="14336" width="8.77734375" style="96"/>
    <col min="14337" max="14337" width="3.6640625" style="96" customWidth="1"/>
    <col min="14338" max="14338" width="2.33203125" style="96" customWidth="1"/>
    <col min="14339" max="14339" width="14.44140625" style="96" customWidth="1"/>
    <col min="14340" max="14340" width="8.77734375" style="96" customWidth="1"/>
    <col min="14341" max="14341" width="1.44140625" style="96" customWidth="1"/>
    <col min="14342" max="14346" width="5.77734375" style="96" customWidth="1"/>
    <col min="14347" max="14347" width="7" style="96" customWidth="1"/>
    <col min="14348" max="14353" width="6" style="96" customWidth="1"/>
    <col min="14354" max="14356" width="5.44140625" style="96" customWidth="1"/>
    <col min="14357" max="14357" width="1.44140625" style="96" customWidth="1"/>
    <col min="14358" max="14358" width="12.77734375" style="96" customWidth="1"/>
    <col min="14359" max="14360" width="12.44140625" style="96" bestFit="1" customWidth="1"/>
    <col min="14361" max="14592" width="8.77734375" style="96"/>
    <col min="14593" max="14593" width="3.6640625" style="96" customWidth="1"/>
    <col min="14594" max="14594" width="2.33203125" style="96" customWidth="1"/>
    <col min="14595" max="14595" width="14.44140625" style="96" customWidth="1"/>
    <col min="14596" max="14596" width="8.77734375" style="96" customWidth="1"/>
    <col min="14597" max="14597" width="1.44140625" style="96" customWidth="1"/>
    <col min="14598" max="14602" width="5.77734375" style="96" customWidth="1"/>
    <col min="14603" max="14603" width="7" style="96" customWidth="1"/>
    <col min="14604" max="14609" width="6" style="96" customWidth="1"/>
    <col min="14610" max="14612" width="5.44140625" style="96" customWidth="1"/>
    <col min="14613" max="14613" width="1.44140625" style="96" customWidth="1"/>
    <col min="14614" max="14614" width="12.77734375" style="96" customWidth="1"/>
    <col min="14615" max="14616" width="12.44140625" style="96" bestFit="1" customWidth="1"/>
    <col min="14617" max="14848" width="8.77734375" style="96"/>
    <col min="14849" max="14849" width="3.6640625" style="96" customWidth="1"/>
    <col min="14850" max="14850" width="2.33203125" style="96" customWidth="1"/>
    <col min="14851" max="14851" width="14.44140625" style="96" customWidth="1"/>
    <col min="14852" max="14852" width="8.77734375" style="96" customWidth="1"/>
    <col min="14853" max="14853" width="1.44140625" style="96" customWidth="1"/>
    <col min="14854" max="14858" width="5.77734375" style="96" customWidth="1"/>
    <col min="14859" max="14859" width="7" style="96" customWidth="1"/>
    <col min="14860" max="14865" width="6" style="96" customWidth="1"/>
    <col min="14866" max="14868" width="5.44140625" style="96" customWidth="1"/>
    <col min="14869" max="14869" width="1.44140625" style="96" customWidth="1"/>
    <col min="14870" max="14870" width="12.77734375" style="96" customWidth="1"/>
    <col min="14871" max="14872" width="12.44140625" style="96" bestFit="1" customWidth="1"/>
    <col min="14873" max="15104" width="8.77734375" style="96"/>
    <col min="15105" max="15105" width="3.6640625" style="96" customWidth="1"/>
    <col min="15106" max="15106" width="2.33203125" style="96" customWidth="1"/>
    <col min="15107" max="15107" width="14.44140625" style="96" customWidth="1"/>
    <col min="15108" max="15108" width="8.77734375" style="96" customWidth="1"/>
    <col min="15109" max="15109" width="1.44140625" style="96" customWidth="1"/>
    <col min="15110" max="15114" width="5.77734375" style="96" customWidth="1"/>
    <col min="15115" max="15115" width="7" style="96" customWidth="1"/>
    <col min="15116" max="15121" width="6" style="96" customWidth="1"/>
    <col min="15122" max="15124" width="5.44140625" style="96" customWidth="1"/>
    <col min="15125" max="15125" width="1.44140625" style="96" customWidth="1"/>
    <col min="15126" max="15126" width="12.77734375" style="96" customWidth="1"/>
    <col min="15127" max="15128" width="12.44140625" style="96" bestFit="1" customWidth="1"/>
    <col min="15129" max="15360" width="8.77734375" style="96"/>
    <col min="15361" max="15361" width="3.6640625" style="96" customWidth="1"/>
    <col min="15362" max="15362" width="2.33203125" style="96" customWidth="1"/>
    <col min="15363" max="15363" width="14.44140625" style="96" customWidth="1"/>
    <col min="15364" max="15364" width="8.77734375" style="96" customWidth="1"/>
    <col min="15365" max="15365" width="1.44140625" style="96" customWidth="1"/>
    <col min="15366" max="15370" width="5.77734375" style="96" customWidth="1"/>
    <col min="15371" max="15371" width="7" style="96" customWidth="1"/>
    <col min="15372" max="15377" width="6" style="96" customWidth="1"/>
    <col min="15378" max="15380" width="5.44140625" style="96" customWidth="1"/>
    <col min="15381" max="15381" width="1.44140625" style="96" customWidth="1"/>
    <col min="15382" max="15382" width="12.77734375" style="96" customWidth="1"/>
    <col min="15383" max="15384" width="12.44140625" style="96" bestFit="1" customWidth="1"/>
    <col min="15385" max="15616" width="8.77734375" style="96"/>
    <col min="15617" max="15617" width="3.6640625" style="96" customWidth="1"/>
    <col min="15618" max="15618" width="2.33203125" style="96" customWidth="1"/>
    <col min="15619" max="15619" width="14.44140625" style="96" customWidth="1"/>
    <col min="15620" max="15620" width="8.77734375" style="96" customWidth="1"/>
    <col min="15621" max="15621" width="1.44140625" style="96" customWidth="1"/>
    <col min="15622" max="15626" width="5.77734375" style="96" customWidth="1"/>
    <col min="15627" max="15627" width="7" style="96" customWidth="1"/>
    <col min="15628" max="15633" width="6" style="96" customWidth="1"/>
    <col min="15634" max="15636" width="5.44140625" style="96" customWidth="1"/>
    <col min="15637" max="15637" width="1.44140625" style="96" customWidth="1"/>
    <col min="15638" max="15638" width="12.77734375" style="96" customWidth="1"/>
    <col min="15639" max="15640" width="12.44140625" style="96" bestFit="1" customWidth="1"/>
    <col min="15641" max="15872" width="8.77734375" style="96"/>
    <col min="15873" max="15873" width="3.6640625" style="96" customWidth="1"/>
    <col min="15874" max="15874" width="2.33203125" style="96" customWidth="1"/>
    <col min="15875" max="15875" width="14.44140625" style="96" customWidth="1"/>
    <col min="15876" max="15876" width="8.77734375" style="96" customWidth="1"/>
    <col min="15877" max="15877" width="1.44140625" style="96" customWidth="1"/>
    <col min="15878" max="15882" width="5.77734375" style="96" customWidth="1"/>
    <col min="15883" max="15883" width="7" style="96" customWidth="1"/>
    <col min="15884" max="15889" width="6" style="96" customWidth="1"/>
    <col min="15890" max="15892" width="5.44140625" style="96" customWidth="1"/>
    <col min="15893" max="15893" width="1.44140625" style="96" customWidth="1"/>
    <col min="15894" max="15894" width="12.77734375" style="96" customWidth="1"/>
    <col min="15895" max="15896" width="12.44140625" style="96" bestFit="1" customWidth="1"/>
    <col min="15897" max="16128" width="8.77734375" style="96"/>
    <col min="16129" max="16129" width="3.6640625" style="96" customWidth="1"/>
    <col min="16130" max="16130" width="2.33203125" style="96" customWidth="1"/>
    <col min="16131" max="16131" width="14.44140625" style="96" customWidth="1"/>
    <col min="16132" max="16132" width="8.77734375" style="96" customWidth="1"/>
    <col min="16133" max="16133" width="1.44140625" style="96" customWidth="1"/>
    <col min="16134" max="16138" width="5.77734375" style="96" customWidth="1"/>
    <col min="16139" max="16139" width="7" style="96" customWidth="1"/>
    <col min="16140" max="16145" width="6" style="96" customWidth="1"/>
    <col min="16146" max="16148" width="5.44140625" style="96" customWidth="1"/>
    <col min="16149" max="16149" width="1.44140625" style="96" customWidth="1"/>
    <col min="16150" max="16150" width="12.77734375" style="96" customWidth="1"/>
    <col min="16151" max="16152" width="12.44140625" style="96" bestFit="1" customWidth="1"/>
    <col min="16153" max="16384" width="8.77734375" style="96"/>
  </cols>
  <sheetData>
    <row r="1" spans="1:28" ht="18.75" customHeight="1" x14ac:dyDescent="0.25">
      <c r="A1" s="1"/>
      <c r="B1" s="2"/>
      <c r="C1" s="2"/>
      <c r="D1" s="2"/>
      <c r="E1" s="2"/>
      <c r="F1" s="2"/>
      <c r="G1" s="2"/>
      <c r="H1" s="2"/>
      <c r="I1" s="2"/>
      <c r="J1" s="3" t="s">
        <v>61</v>
      </c>
      <c r="K1" s="2"/>
      <c r="L1" s="2"/>
      <c r="M1" s="2"/>
      <c r="N1" s="2"/>
      <c r="O1" s="2"/>
      <c r="P1" s="2"/>
      <c r="Q1" s="2"/>
      <c r="R1" s="2"/>
      <c r="S1" s="2"/>
      <c r="T1" s="95"/>
    </row>
    <row r="2" spans="1:28" ht="18.75" customHeight="1" x14ac:dyDescent="0.25">
      <c r="A2" s="5" t="s">
        <v>62</v>
      </c>
      <c r="B2" s="6"/>
      <c r="C2" s="6"/>
      <c r="D2" s="6"/>
      <c r="E2" s="6"/>
      <c r="F2" s="6"/>
      <c r="G2" s="6"/>
      <c r="H2" s="6"/>
      <c r="I2" s="6"/>
      <c r="J2" s="6"/>
      <c r="K2" s="6"/>
      <c r="L2" s="6"/>
      <c r="M2" s="6"/>
      <c r="N2" s="6"/>
      <c r="O2" s="6"/>
      <c r="P2" s="6"/>
      <c r="Q2" s="6"/>
      <c r="R2" s="6"/>
      <c r="S2" s="6"/>
      <c r="T2" s="7"/>
      <c r="U2" s="97"/>
      <c r="V2" s="169"/>
      <c r="W2" s="98"/>
      <c r="X2" s="98"/>
      <c r="Y2" s="98"/>
      <c r="Z2" s="98"/>
      <c r="AA2" s="98"/>
      <c r="AB2" s="98"/>
    </row>
    <row r="3" spans="1:28" ht="18.75" customHeight="1" x14ac:dyDescent="0.25">
      <c r="A3" s="8"/>
      <c r="B3" s="9" t="s">
        <v>53</v>
      </c>
      <c r="C3" s="9"/>
      <c r="D3" s="9"/>
      <c r="E3" s="9"/>
      <c r="F3" s="9"/>
      <c r="G3" s="9"/>
      <c r="H3" s="9"/>
      <c r="I3" s="9"/>
      <c r="J3" s="9"/>
      <c r="K3" s="9"/>
      <c r="L3" s="9"/>
      <c r="M3" s="9"/>
      <c r="N3" s="9"/>
      <c r="O3" s="9"/>
      <c r="P3" s="9"/>
      <c r="Q3" s="9"/>
      <c r="R3" s="9"/>
      <c r="S3" s="9"/>
      <c r="T3" s="10"/>
      <c r="U3" s="97"/>
      <c r="V3" s="169"/>
      <c r="W3" s="98"/>
      <c r="X3" s="98"/>
      <c r="Y3" s="98"/>
      <c r="Z3" s="98"/>
      <c r="AA3" s="98"/>
      <c r="AB3" s="98"/>
    </row>
    <row r="4" spans="1:28" s="100" customFormat="1" ht="27" customHeight="1" x14ac:dyDescent="0.25">
      <c r="A4" s="194"/>
      <c r="B4" s="386" t="s">
        <v>0</v>
      </c>
      <c r="C4" s="353"/>
      <c r="D4" s="354"/>
      <c r="E4" s="355"/>
      <c r="F4" s="387" t="s">
        <v>1</v>
      </c>
      <c r="G4" s="353"/>
      <c r="H4" s="378"/>
      <c r="I4" s="379"/>
      <c r="J4" s="387" t="s">
        <v>2</v>
      </c>
      <c r="K4" s="353"/>
      <c r="L4" s="380"/>
      <c r="M4" s="381"/>
      <c r="N4" s="381"/>
      <c r="O4" s="381"/>
      <c r="P4" s="381"/>
      <c r="Q4" s="381"/>
      <c r="R4" s="381"/>
      <c r="S4" s="381"/>
      <c r="T4" s="382"/>
      <c r="U4" s="99"/>
      <c r="V4" s="169"/>
      <c r="W4" s="98"/>
      <c r="X4" s="98"/>
      <c r="Y4" s="98"/>
      <c r="Z4" s="98"/>
      <c r="AA4" s="98"/>
      <c r="AB4" s="98"/>
    </row>
    <row r="5" spans="1:28" ht="15" customHeight="1" x14ac:dyDescent="0.25">
      <c r="A5" s="341" t="s">
        <v>11</v>
      </c>
      <c r="B5" s="11"/>
      <c r="C5" s="12"/>
      <c r="D5" s="13"/>
      <c r="E5" s="101"/>
      <c r="F5" s="102"/>
      <c r="G5" s="101"/>
      <c r="H5" s="101"/>
      <c r="I5" s="101"/>
      <c r="J5" s="14"/>
      <c r="K5" s="14"/>
      <c r="L5" s="170"/>
      <c r="M5" s="170"/>
      <c r="N5" s="182"/>
      <c r="O5" s="182"/>
      <c r="P5" s="388" t="s">
        <v>42</v>
      </c>
      <c r="Q5" s="384"/>
      <c r="R5" s="384"/>
      <c r="S5" s="384"/>
      <c r="T5" s="385"/>
      <c r="U5" s="97"/>
      <c r="V5" s="169"/>
      <c r="W5" s="98"/>
      <c r="X5" s="98"/>
      <c r="Y5" s="98"/>
      <c r="Z5" s="98"/>
      <c r="AA5" s="98"/>
      <c r="AB5" s="98"/>
    </row>
    <row r="6" spans="1:28" ht="15" customHeight="1" x14ac:dyDescent="0.25">
      <c r="A6" s="347"/>
      <c r="B6" s="15"/>
      <c r="C6" s="176"/>
      <c r="D6" s="176"/>
      <c r="E6" s="102"/>
      <c r="G6" s="389" t="s">
        <v>14</v>
      </c>
      <c r="H6" s="389"/>
      <c r="I6" s="389"/>
      <c r="J6" s="389"/>
      <c r="L6" s="170"/>
      <c r="M6" s="170"/>
      <c r="N6" s="182"/>
      <c r="O6" s="182"/>
      <c r="P6" s="390" t="s">
        <v>49</v>
      </c>
      <c r="Q6" s="391"/>
      <c r="R6" s="391"/>
      <c r="S6" s="391"/>
      <c r="T6" s="392"/>
      <c r="U6" s="97"/>
      <c r="V6" s="98"/>
      <c r="W6" s="98"/>
      <c r="X6" s="98"/>
      <c r="Y6" s="98"/>
      <c r="Z6" s="98"/>
      <c r="AA6" s="98"/>
      <c r="AB6" s="98"/>
    </row>
    <row r="7" spans="1:28" ht="15" customHeight="1" x14ac:dyDescent="0.25">
      <c r="A7" s="347"/>
      <c r="B7" s="15"/>
      <c r="C7" s="176"/>
      <c r="D7" s="176"/>
      <c r="E7" s="102"/>
      <c r="F7" s="102"/>
      <c r="L7" s="170"/>
      <c r="M7" s="170"/>
      <c r="N7" s="182"/>
      <c r="O7" s="182"/>
      <c r="P7" s="393"/>
      <c r="Q7" s="391"/>
      <c r="R7" s="391"/>
      <c r="S7" s="391"/>
      <c r="T7" s="392"/>
      <c r="U7" s="97"/>
      <c r="V7" s="98"/>
      <c r="W7" s="98"/>
      <c r="X7" s="98"/>
      <c r="Y7" s="98"/>
      <c r="Z7" s="98"/>
      <c r="AA7" s="98"/>
      <c r="AB7" s="98"/>
    </row>
    <row r="8" spans="1:28" ht="15" customHeight="1" x14ac:dyDescent="0.25">
      <c r="A8" s="347"/>
      <c r="B8" s="15"/>
      <c r="C8" s="15"/>
      <c r="D8" s="15"/>
      <c r="E8" s="102"/>
      <c r="F8" s="102"/>
      <c r="G8" s="394" t="s">
        <v>15</v>
      </c>
      <c r="H8" s="394"/>
      <c r="I8" s="394"/>
      <c r="J8" s="394"/>
      <c r="L8" s="170"/>
      <c r="M8" s="175"/>
      <c r="N8" s="175"/>
      <c r="O8" s="175"/>
      <c r="P8" s="395" t="s">
        <v>50</v>
      </c>
      <c r="Q8" s="396"/>
      <c r="R8" s="396"/>
      <c r="S8" s="396"/>
      <c r="T8" s="397"/>
      <c r="U8" s="97"/>
      <c r="Y8" s="98"/>
      <c r="Z8" s="98"/>
      <c r="AA8" s="98"/>
      <c r="AB8" s="98"/>
    </row>
    <row r="9" spans="1:28" ht="15" customHeight="1" x14ac:dyDescent="0.25">
      <c r="A9" s="347"/>
      <c r="B9" s="17"/>
      <c r="C9" s="15"/>
      <c r="D9" s="15"/>
      <c r="E9" s="102"/>
      <c r="F9" s="102"/>
      <c r="L9" s="170"/>
      <c r="M9" s="203"/>
      <c r="N9" s="203"/>
      <c r="O9" s="203"/>
      <c r="P9" s="398" t="s">
        <v>45</v>
      </c>
      <c r="Q9" s="399"/>
      <c r="R9" s="399"/>
      <c r="S9" s="399"/>
      <c r="T9" s="400"/>
      <c r="U9" s="97"/>
      <c r="V9" s="175"/>
      <c r="W9" s="12"/>
      <c r="X9" s="13"/>
      <c r="Y9" s="98"/>
      <c r="Z9" s="98"/>
      <c r="AA9" s="98"/>
      <c r="AB9" s="98"/>
    </row>
    <row r="10" spans="1:28" ht="15" customHeight="1" x14ac:dyDescent="0.25">
      <c r="A10" s="347"/>
      <c r="B10" s="15"/>
      <c r="C10" s="15"/>
      <c r="D10" s="15"/>
      <c r="E10" s="102"/>
      <c r="F10" s="102"/>
      <c r="H10" s="154" t="s">
        <v>16</v>
      </c>
      <c r="I10" s="19"/>
      <c r="J10" s="16"/>
      <c r="L10" s="170"/>
      <c r="M10" s="203"/>
      <c r="N10" s="203"/>
      <c r="O10" s="203"/>
      <c r="P10" s="398"/>
      <c r="Q10" s="399"/>
      <c r="R10" s="399"/>
      <c r="S10" s="399"/>
      <c r="T10" s="400"/>
      <c r="U10" s="97"/>
      <c r="V10" s="203"/>
      <c r="W10" s="203"/>
      <c r="X10" s="203"/>
      <c r="Y10" s="98"/>
      <c r="Z10" s="98"/>
      <c r="AA10" s="98"/>
      <c r="AB10" s="98"/>
    </row>
    <row r="11" spans="1:28" ht="15" customHeight="1" x14ac:dyDescent="0.25">
      <c r="A11" s="347"/>
      <c r="B11" s="17"/>
      <c r="C11" s="15"/>
      <c r="D11" s="15"/>
      <c r="E11" s="105"/>
      <c r="F11" s="105"/>
      <c r="H11" s="18" t="s">
        <v>17</v>
      </c>
      <c r="I11" s="19"/>
      <c r="J11" s="16"/>
      <c r="K11" s="198" t="s">
        <v>48</v>
      </c>
      <c r="L11" s="170"/>
      <c r="M11" s="203"/>
      <c r="N11" s="203"/>
      <c r="O11" s="203"/>
      <c r="P11" s="398"/>
      <c r="Q11" s="399"/>
      <c r="R11" s="399"/>
      <c r="S11" s="399"/>
      <c r="T11" s="400"/>
      <c r="U11" s="97"/>
      <c r="V11" s="203"/>
      <c r="W11" s="203"/>
      <c r="X11" s="203"/>
      <c r="Y11" s="98"/>
      <c r="Z11" s="98"/>
      <c r="AA11" s="98"/>
      <c r="AB11" s="98"/>
    </row>
    <row r="12" spans="1:28" ht="15" customHeight="1" x14ac:dyDescent="0.25">
      <c r="A12" s="347"/>
      <c r="B12" s="17"/>
      <c r="C12" s="17"/>
      <c r="D12" s="17"/>
      <c r="E12" s="106"/>
      <c r="F12" s="106"/>
      <c r="H12" s="306"/>
      <c r="I12" s="306"/>
      <c r="K12" s="343"/>
      <c r="L12" s="344"/>
      <c r="M12" s="344"/>
      <c r="N12" s="344"/>
      <c r="O12" s="174"/>
      <c r="P12" s="401" t="s">
        <v>46</v>
      </c>
      <c r="Q12" s="402"/>
      <c r="R12" s="402"/>
      <c r="S12" s="402"/>
      <c r="T12" s="403"/>
      <c r="U12" s="97"/>
      <c r="V12" s="203"/>
      <c r="W12" s="203"/>
      <c r="X12" s="203"/>
      <c r="Y12" s="98"/>
      <c r="Z12" s="98"/>
      <c r="AA12" s="98"/>
      <c r="AB12" s="98"/>
    </row>
    <row r="13" spans="1:28" ht="15" customHeight="1" x14ac:dyDescent="0.25">
      <c r="A13" s="347"/>
      <c r="B13" s="17"/>
      <c r="C13" s="17"/>
      <c r="D13" s="17"/>
      <c r="L13" s="170"/>
      <c r="M13" s="174"/>
      <c r="N13" s="174"/>
      <c r="O13" s="174"/>
      <c r="P13" s="401"/>
      <c r="Q13" s="402"/>
      <c r="R13" s="402"/>
      <c r="S13" s="402"/>
      <c r="T13" s="403"/>
      <c r="U13" s="97"/>
      <c r="V13" s="174"/>
      <c r="W13" s="174"/>
      <c r="X13" s="174"/>
      <c r="Y13" s="98"/>
      <c r="Z13" s="98"/>
      <c r="AA13" s="98"/>
      <c r="AB13" s="98"/>
    </row>
    <row r="14" spans="1:28" ht="15" customHeight="1" x14ac:dyDescent="0.25">
      <c r="A14" s="347"/>
      <c r="B14" s="20"/>
      <c r="C14" s="20"/>
      <c r="D14" s="20"/>
      <c r="L14" s="170"/>
      <c r="M14" s="174"/>
      <c r="N14" s="174"/>
      <c r="O14" s="174"/>
      <c r="P14" s="401"/>
      <c r="Q14" s="402"/>
      <c r="R14" s="402"/>
      <c r="S14" s="402"/>
      <c r="T14" s="403"/>
      <c r="U14" s="97"/>
      <c r="V14" s="174"/>
      <c r="W14" s="174"/>
      <c r="X14" s="174"/>
    </row>
    <row r="15" spans="1:28" ht="15" customHeight="1" x14ac:dyDescent="0.25">
      <c r="A15" s="347"/>
      <c r="B15" s="187"/>
      <c r="C15" s="188"/>
      <c r="D15" s="188"/>
      <c r="E15" s="115"/>
      <c r="F15" s="115"/>
      <c r="G15" s="115"/>
      <c r="H15" s="115"/>
      <c r="I15" s="115"/>
      <c r="J15" s="115"/>
      <c r="K15" s="115"/>
      <c r="L15" s="177"/>
      <c r="M15" s="115"/>
      <c r="N15" s="115"/>
      <c r="O15" s="189"/>
      <c r="P15" s="401"/>
      <c r="Q15" s="402"/>
      <c r="R15" s="402"/>
      <c r="S15" s="402"/>
      <c r="T15" s="403"/>
      <c r="U15" s="97"/>
      <c r="V15" s="174"/>
      <c r="W15" s="174"/>
      <c r="X15" s="174"/>
      <c r="Y15" s="174"/>
      <c r="Z15" s="174"/>
      <c r="AA15" s="174"/>
      <c r="AB15" s="174"/>
    </row>
    <row r="16" spans="1:28" ht="12.75" customHeight="1" x14ac:dyDescent="0.25">
      <c r="A16" s="340" t="s">
        <v>12</v>
      </c>
      <c r="B16" s="104"/>
      <c r="C16" s="97"/>
      <c r="D16" s="305" t="s">
        <v>54</v>
      </c>
      <c r="E16" s="305"/>
      <c r="F16" s="305"/>
      <c r="G16" s="305"/>
      <c r="H16" s="16" t="s">
        <v>6</v>
      </c>
      <c r="I16" s="25" t="s">
        <v>7</v>
      </c>
      <c r="J16" s="305" t="s">
        <v>55</v>
      </c>
      <c r="K16" s="305"/>
      <c r="L16" s="305"/>
      <c r="M16" s="305"/>
      <c r="N16" s="97"/>
      <c r="O16" s="97"/>
      <c r="P16" s="367" t="s">
        <v>60</v>
      </c>
      <c r="Q16" s="368"/>
      <c r="R16" s="368"/>
      <c r="S16" s="368"/>
      <c r="T16" s="369"/>
      <c r="U16" s="97"/>
      <c r="V16" s="174"/>
      <c r="W16" s="174"/>
      <c r="X16" s="174"/>
      <c r="Y16" s="174"/>
      <c r="Z16" s="174"/>
      <c r="AA16" s="174"/>
      <c r="AB16" s="174"/>
    </row>
    <row r="17" spans="1:28" ht="12.75" customHeight="1" x14ac:dyDescent="0.25">
      <c r="A17" s="341"/>
      <c r="B17" s="21"/>
      <c r="D17" s="307"/>
      <c r="E17" s="307"/>
      <c r="F17" s="307"/>
      <c r="G17" s="307"/>
      <c r="H17" s="23"/>
      <c r="I17" s="107"/>
      <c r="J17" s="308"/>
      <c r="K17" s="308"/>
      <c r="L17" s="308"/>
      <c r="M17" s="308"/>
      <c r="O17" s="97"/>
      <c r="P17" s="367"/>
      <c r="Q17" s="368"/>
      <c r="R17" s="368"/>
      <c r="S17" s="368"/>
      <c r="T17" s="369"/>
      <c r="U17" s="97"/>
      <c r="V17" s="174"/>
      <c r="W17" s="174"/>
      <c r="X17" s="174"/>
      <c r="Y17" s="174"/>
      <c r="Z17" s="174"/>
      <c r="AA17" s="174"/>
      <c r="AB17" s="174"/>
    </row>
    <row r="18" spans="1:28" ht="12.75" customHeight="1" x14ac:dyDescent="0.25">
      <c r="A18" s="341"/>
      <c r="B18" s="26"/>
      <c r="C18" s="26"/>
      <c r="E18" s="26"/>
      <c r="F18" s="26"/>
      <c r="G18" s="26"/>
      <c r="H18" s="16"/>
      <c r="I18" s="25"/>
      <c r="J18" s="26"/>
      <c r="K18" s="27"/>
      <c r="L18" s="171"/>
      <c r="M18" s="97"/>
      <c r="N18" s="97"/>
      <c r="O18" s="97"/>
      <c r="P18" s="367"/>
      <c r="Q18" s="368"/>
      <c r="R18" s="368"/>
      <c r="S18" s="368"/>
      <c r="T18" s="369"/>
      <c r="U18" s="97"/>
      <c r="V18" s="174"/>
      <c r="W18" s="174"/>
      <c r="X18" s="174"/>
      <c r="Y18" s="174"/>
      <c r="Z18" s="174"/>
      <c r="AA18" s="174"/>
      <c r="AB18" s="174"/>
    </row>
    <row r="19" spans="1:28" ht="12.75" customHeight="1" x14ac:dyDescent="0.25">
      <c r="A19" s="341"/>
      <c r="B19" s="26" t="s">
        <v>52</v>
      </c>
      <c r="C19" s="26"/>
      <c r="E19" s="26"/>
      <c r="F19" s="26"/>
      <c r="G19" s="26"/>
      <c r="H19" s="164"/>
      <c r="I19" s="156"/>
      <c r="J19" s="27"/>
      <c r="K19" s="27"/>
      <c r="L19" s="171"/>
      <c r="M19" s="203"/>
      <c r="N19" s="203"/>
      <c r="O19" s="203"/>
      <c r="P19" s="367"/>
      <c r="Q19" s="368"/>
      <c r="R19" s="368"/>
      <c r="S19" s="368"/>
      <c r="T19" s="369"/>
      <c r="U19" s="97"/>
      <c r="V19" s="174"/>
      <c r="W19" s="174"/>
      <c r="X19" s="174"/>
    </row>
    <row r="20" spans="1:28" ht="12.75" customHeight="1" x14ac:dyDescent="0.25">
      <c r="A20" s="341"/>
      <c r="B20" s="97"/>
      <c r="C20" s="97"/>
      <c r="D20" s="97"/>
      <c r="E20" s="97"/>
      <c r="H20" s="149"/>
      <c r="I20" s="157"/>
      <c r="K20" s="27"/>
      <c r="L20" s="171"/>
      <c r="M20" s="203"/>
      <c r="N20" s="203"/>
      <c r="O20" s="203"/>
      <c r="P20" s="301"/>
      <c r="Q20" s="302"/>
      <c r="R20" s="302"/>
      <c r="S20" s="302"/>
      <c r="T20" s="303"/>
      <c r="U20" s="97"/>
      <c r="V20" s="101"/>
      <c r="W20" s="101"/>
      <c r="X20" s="101"/>
    </row>
    <row r="21" spans="1:28" ht="12.75" customHeight="1" x14ac:dyDescent="0.25">
      <c r="A21" s="341"/>
      <c r="B21" s="28" t="s">
        <v>8</v>
      </c>
      <c r="C21" s="28"/>
      <c r="D21" s="97"/>
      <c r="E21" s="97"/>
      <c r="H21" s="149"/>
      <c r="I21" s="158"/>
      <c r="K21" s="27"/>
      <c r="L21" s="171"/>
      <c r="M21" s="203"/>
      <c r="N21" s="203"/>
      <c r="O21" s="203"/>
      <c r="P21" s="301"/>
      <c r="Q21" s="302"/>
      <c r="R21" s="302"/>
      <c r="S21" s="302"/>
      <c r="T21" s="303"/>
      <c r="U21" s="97"/>
      <c r="V21" s="174"/>
      <c r="W21" s="174"/>
      <c r="X21" s="174"/>
    </row>
    <row r="22" spans="1:28" ht="12.75" customHeight="1" x14ac:dyDescent="0.25">
      <c r="A22" s="341"/>
      <c r="B22" s="97"/>
      <c r="C22" s="97"/>
      <c r="E22" s="97"/>
      <c r="F22" s="148"/>
      <c r="H22" s="204"/>
      <c r="I22" s="205"/>
      <c r="K22" s="27"/>
      <c r="L22" s="171"/>
      <c r="M22" s="203"/>
      <c r="N22" s="203"/>
      <c r="O22" s="203"/>
      <c r="P22" s="202"/>
      <c r="Q22" s="203"/>
      <c r="R22" s="203"/>
      <c r="S22" s="182"/>
      <c r="T22" s="183"/>
      <c r="U22" s="97"/>
      <c r="V22" s="174"/>
      <c r="W22" s="174"/>
      <c r="X22" s="174"/>
    </row>
    <row r="23" spans="1:28" ht="12.75" customHeight="1" x14ac:dyDescent="0.25">
      <c r="A23" s="341"/>
      <c r="B23" s="97"/>
      <c r="C23" s="97"/>
      <c r="D23" s="97"/>
      <c r="E23" s="97"/>
      <c r="F23" s="149"/>
      <c r="H23" s="149"/>
      <c r="I23" s="158"/>
      <c r="K23" s="27"/>
      <c r="L23" s="171"/>
      <c r="M23" s="97"/>
      <c r="N23" s="97"/>
      <c r="O23" s="97"/>
      <c r="P23" s="184"/>
      <c r="Q23" s="182"/>
      <c r="R23" s="182"/>
      <c r="S23" s="182"/>
      <c r="T23" s="183"/>
      <c r="U23" s="97"/>
      <c r="V23" s="174"/>
      <c r="W23" s="174"/>
      <c r="X23" s="174"/>
    </row>
    <row r="24" spans="1:28" ht="12.75" customHeight="1" x14ac:dyDescent="0.25">
      <c r="A24" s="341"/>
      <c r="B24" s="97"/>
      <c r="C24" s="97"/>
      <c r="D24" s="97"/>
      <c r="E24" s="97"/>
      <c r="F24" s="149"/>
      <c r="H24" s="149"/>
      <c r="I24" s="158"/>
      <c r="K24" s="27"/>
      <c r="L24" s="171"/>
      <c r="M24" s="97"/>
      <c r="N24" s="97"/>
      <c r="O24" s="97"/>
      <c r="P24" s="184"/>
      <c r="Q24" s="182"/>
      <c r="R24" s="182"/>
      <c r="S24" s="182"/>
      <c r="T24" s="183"/>
      <c r="U24" s="97"/>
      <c r="V24" s="101"/>
      <c r="W24" s="101"/>
      <c r="X24" s="101"/>
    </row>
    <row r="25" spans="1:28" ht="12.75" customHeight="1" x14ac:dyDescent="0.25">
      <c r="A25" s="341"/>
      <c r="B25" s="97"/>
      <c r="C25" s="97"/>
      <c r="D25" s="97"/>
      <c r="E25" s="97"/>
      <c r="F25" s="201" t="s">
        <v>10</v>
      </c>
      <c r="H25" s="155"/>
      <c r="I25" s="160"/>
      <c r="K25" s="27"/>
      <c r="L25" s="171"/>
      <c r="M25" s="97"/>
      <c r="N25" s="97"/>
      <c r="O25" s="97"/>
      <c r="P25" s="184"/>
      <c r="Q25" s="182"/>
      <c r="R25" s="182"/>
      <c r="S25" s="182"/>
      <c r="T25" s="183"/>
      <c r="U25" s="97"/>
      <c r="V25" s="101"/>
      <c r="W25" s="101"/>
      <c r="X25" s="101"/>
    </row>
    <row r="26" spans="1:28" ht="12.75" customHeight="1" x14ac:dyDescent="0.25">
      <c r="A26" s="341"/>
      <c r="B26" s="97"/>
      <c r="C26" s="97"/>
      <c r="D26" s="97"/>
      <c r="E26" s="97"/>
      <c r="F26" s="149"/>
      <c r="H26" s="161"/>
      <c r="I26" s="158"/>
      <c r="K26" s="27"/>
      <c r="L26" s="171"/>
      <c r="M26" s="97"/>
      <c r="N26" s="97"/>
      <c r="O26" s="97"/>
      <c r="P26" s="184"/>
      <c r="Q26" s="182"/>
      <c r="R26" s="182"/>
      <c r="S26" s="182"/>
      <c r="T26" s="183"/>
      <c r="U26" s="97"/>
      <c r="V26" s="203"/>
      <c r="W26" s="203"/>
      <c r="X26" s="203"/>
    </row>
    <row r="27" spans="1:28" ht="12.75" customHeight="1" x14ac:dyDescent="0.25">
      <c r="A27" s="341"/>
      <c r="B27" s="97"/>
      <c r="C27" s="97"/>
      <c r="D27" s="97"/>
      <c r="E27" s="97"/>
      <c r="F27" s="149"/>
      <c r="H27" s="149"/>
      <c r="I27" s="158"/>
      <c r="K27" s="27"/>
      <c r="L27" s="171"/>
      <c r="M27" s="97"/>
      <c r="N27" s="97"/>
      <c r="O27" s="97"/>
      <c r="P27" s="184"/>
      <c r="Q27" s="182"/>
      <c r="R27" s="182"/>
      <c r="S27" s="182"/>
      <c r="T27" s="183"/>
      <c r="U27" s="97"/>
      <c r="V27" s="203"/>
      <c r="W27" s="203"/>
      <c r="X27" s="203"/>
    </row>
    <row r="28" spans="1:28" ht="12.75" customHeight="1" x14ac:dyDescent="0.25">
      <c r="A28" s="341"/>
      <c r="B28" s="97"/>
      <c r="C28" s="97"/>
      <c r="E28" s="97"/>
      <c r="F28" s="148" t="s">
        <v>57</v>
      </c>
      <c r="H28" s="155"/>
      <c r="I28" s="159"/>
      <c r="K28" s="27"/>
      <c r="L28" s="171"/>
      <c r="M28" s="97"/>
      <c r="N28" s="97"/>
      <c r="O28" s="97"/>
      <c r="P28" s="184"/>
      <c r="Q28" s="182"/>
      <c r="R28" s="182"/>
      <c r="S28" s="182"/>
      <c r="T28" s="183"/>
      <c r="U28" s="97"/>
      <c r="V28" s="203"/>
      <c r="W28" s="203"/>
      <c r="X28" s="203"/>
    </row>
    <row r="29" spans="1:28" ht="12.75" customHeight="1" x14ac:dyDescent="0.25">
      <c r="A29" s="341"/>
      <c r="B29" s="97"/>
      <c r="C29" s="97"/>
      <c r="D29" s="97"/>
      <c r="E29" s="97"/>
      <c r="I29" s="107"/>
      <c r="K29" s="27"/>
      <c r="L29" s="171"/>
      <c r="M29" s="171"/>
      <c r="N29" s="182"/>
      <c r="O29" s="182"/>
      <c r="P29" s="184"/>
      <c r="Q29" s="182"/>
      <c r="R29" s="182"/>
      <c r="S29" s="182"/>
      <c r="T29" s="183"/>
      <c r="U29" s="97"/>
      <c r="V29" s="203"/>
      <c r="W29" s="203"/>
      <c r="X29" s="203"/>
    </row>
    <row r="30" spans="1:28" s="97" customFormat="1" ht="12.75" customHeight="1" x14ac:dyDescent="0.25">
      <c r="A30" s="341"/>
      <c r="B30" s="21" t="s">
        <v>9</v>
      </c>
      <c r="D30" s="108"/>
      <c r="H30" s="252" t="str">
        <f>IF(egall="","",IF(egall &gt;0,(1-egfollow/egall),0))</f>
        <v/>
      </c>
      <c r="I30" s="253" t="str">
        <f>IF(cgall="","",IF(cgall&gt;0,(1-cgfollow/cgall),0))</f>
        <v/>
      </c>
      <c r="J30" s="29"/>
      <c r="K30" s="30"/>
      <c r="L30" s="171"/>
      <c r="M30" s="171"/>
      <c r="N30" s="182"/>
      <c r="O30" s="182"/>
      <c r="P30" s="184"/>
      <c r="Q30" s="182"/>
      <c r="R30" s="182"/>
      <c r="S30" s="182"/>
      <c r="T30" s="183"/>
      <c r="V30" s="101"/>
      <c r="W30" s="101"/>
      <c r="X30" s="101"/>
    </row>
    <row r="31" spans="1:28" ht="12.75" customHeight="1" x14ac:dyDescent="0.25">
      <c r="A31" s="351"/>
      <c r="B31" s="31"/>
      <c r="C31" s="111"/>
      <c r="D31" s="112"/>
      <c r="E31" s="111"/>
      <c r="F31" s="111"/>
      <c r="G31" s="111"/>
      <c r="H31" s="113"/>
      <c r="I31" s="114"/>
      <c r="J31" s="115"/>
      <c r="K31" s="32"/>
      <c r="L31" s="178"/>
      <c r="M31" s="178"/>
      <c r="N31" s="185"/>
      <c r="O31" s="185"/>
      <c r="P31" s="184"/>
      <c r="Q31" s="182"/>
      <c r="R31" s="182"/>
      <c r="S31" s="182"/>
      <c r="T31" s="183"/>
      <c r="U31" s="97"/>
    </row>
    <row r="32" spans="1:28" ht="14.25" customHeight="1" x14ac:dyDescent="0.25">
      <c r="A32" s="340" t="s">
        <v>13</v>
      </c>
      <c r="B32" s="28"/>
      <c r="C32" s="28"/>
      <c r="D32" s="305" t="s">
        <v>43</v>
      </c>
      <c r="E32" s="305"/>
      <c r="F32" s="305"/>
      <c r="G32" s="200"/>
      <c r="H32" s="16"/>
      <c r="I32" s="25"/>
      <c r="J32" s="97"/>
      <c r="K32" s="30"/>
      <c r="L32" s="171"/>
      <c r="M32" s="171"/>
      <c r="N32" s="182"/>
      <c r="O32" s="182"/>
      <c r="P32" s="184"/>
      <c r="Q32" s="182"/>
      <c r="R32" s="182"/>
      <c r="S32" s="182"/>
      <c r="T32" s="183"/>
      <c r="U32" s="97"/>
    </row>
    <row r="33" spans="1:25" ht="12.75" customHeight="1" x14ac:dyDescent="0.25">
      <c r="A33" s="347"/>
      <c r="C33" s="28" t="s">
        <v>22</v>
      </c>
      <c r="D33" s="345"/>
      <c r="E33" s="345"/>
      <c r="F33" s="345"/>
      <c r="G33" s="33" t="s">
        <v>18</v>
      </c>
      <c r="I33" s="107"/>
      <c r="J33" s="34" t="s">
        <v>19</v>
      </c>
      <c r="K33" s="27"/>
      <c r="L33" s="171"/>
      <c r="M33" s="171"/>
      <c r="N33" s="182"/>
      <c r="O33" s="182"/>
      <c r="P33" s="184"/>
      <c r="Q33" s="182"/>
      <c r="R33" s="182"/>
      <c r="S33" s="182"/>
      <c r="T33" s="183"/>
      <c r="U33" s="97"/>
    </row>
    <row r="34" spans="1:25" ht="12.75" customHeight="1" x14ac:dyDescent="0.25">
      <c r="A34" s="347"/>
      <c r="B34" s="97"/>
      <c r="C34" s="116" t="s">
        <v>23</v>
      </c>
      <c r="D34" s="346"/>
      <c r="E34" s="346"/>
      <c r="F34" s="346"/>
      <c r="I34" s="107"/>
      <c r="K34" s="27"/>
      <c r="L34" s="171"/>
      <c r="M34" s="171"/>
      <c r="N34" s="182"/>
      <c r="O34" s="182"/>
      <c r="P34" s="184"/>
      <c r="Q34" s="182"/>
      <c r="R34" s="182"/>
      <c r="S34" s="182"/>
      <c r="T34" s="183"/>
      <c r="U34" s="97"/>
    </row>
    <row r="35" spans="1:25" ht="12.75" customHeight="1" x14ac:dyDescent="0.25">
      <c r="A35" s="347"/>
      <c r="B35" s="97"/>
      <c r="C35" s="150"/>
      <c r="D35" s="97"/>
      <c r="F35" s="117" t="s">
        <v>24</v>
      </c>
      <c r="H35" s="155"/>
      <c r="I35" s="199"/>
      <c r="K35" s="27"/>
      <c r="L35" s="171"/>
      <c r="M35" s="171"/>
      <c r="N35" s="182"/>
      <c r="O35" s="182"/>
      <c r="P35" s="184"/>
      <c r="Q35" s="182"/>
      <c r="R35" s="182"/>
      <c r="S35" s="182"/>
      <c r="T35" s="183"/>
      <c r="U35" s="97"/>
      <c r="V35" s="97"/>
      <c r="W35" s="97"/>
      <c r="X35" s="97"/>
    </row>
    <row r="36" spans="1:25" ht="12.75" customHeight="1" x14ac:dyDescent="0.25">
      <c r="A36" s="347"/>
      <c r="B36" s="97"/>
      <c r="C36" s="150"/>
      <c r="D36" s="97"/>
      <c r="E36" s="118"/>
      <c r="H36" s="149"/>
      <c r="I36" s="157"/>
      <c r="K36" s="27"/>
      <c r="L36" s="171"/>
      <c r="M36" s="171"/>
      <c r="N36" s="182"/>
      <c r="O36" s="182"/>
      <c r="P36" s="184"/>
      <c r="Q36" s="182"/>
      <c r="R36" s="182"/>
      <c r="S36" s="182"/>
      <c r="T36" s="183"/>
      <c r="U36" s="97"/>
    </row>
    <row r="37" spans="1:25" ht="12.75" customHeight="1" x14ac:dyDescent="0.25">
      <c r="A37" s="347"/>
      <c r="B37" s="97"/>
      <c r="C37" s="150"/>
      <c r="D37" s="97"/>
      <c r="E37" s="103"/>
      <c r="H37" s="149"/>
      <c r="I37" s="158"/>
      <c r="K37" s="27"/>
      <c r="L37" s="171"/>
      <c r="M37" s="171"/>
      <c r="N37" s="182"/>
      <c r="O37" s="182"/>
      <c r="P37" s="184"/>
      <c r="Q37" s="182"/>
      <c r="R37" s="182"/>
      <c r="S37" s="182"/>
      <c r="T37" s="183"/>
      <c r="U37" s="97"/>
    </row>
    <row r="38" spans="1:25" s="97" customFormat="1" ht="12.75" customHeight="1" x14ac:dyDescent="0.25">
      <c r="A38" s="347"/>
      <c r="C38" s="150"/>
      <c r="F38" s="117" t="s">
        <v>25</v>
      </c>
      <c r="G38" s="108"/>
      <c r="H38" s="162"/>
      <c r="I38" s="163"/>
      <c r="K38" s="30"/>
      <c r="L38" s="170"/>
      <c r="M38" s="171"/>
      <c r="N38" s="182"/>
      <c r="O38" s="182"/>
      <c r="P38" s="184"/>
      <c r="Q38" s="182"/>
      <c r="R38" s="182"/>
      <c r="S38" s="182"/>
      <c r="T38" s="183"/>
      <c r="V38" s="96"/>
      <c r="W38" s="96"/>
      <c r="X38" s="96"/>
    </row>
    <row r="39" spans="1:25" ht="12.75" customHeight="1" x14ac:dyDescent="0.25">
      <c r="A39" s="347"/>
      <c r="B39" s="97"/>
      <c r="C39" s="150"/>
      <c r="D39" s="97"/>
      <c r="E39" s="118"/>
      <c r="F39" s="97"/>
      <c r="G39" s="35" t="s">
        <v>20</v>
      </c>
      <c r="H39" s="161"/>
      <c r="I39" s="158"/>
      <c r="J39" s="36" t="s">
        <v>21</v>
      </c>
      <c r="K39" s="30"/>
      <c r="L39" s="171"/>
      <c r="M39" s="171"/>
      <c r="N39" s="182"/>
      <c r="O39" s="182"/>
      <c r="P39" s="184"/>
      <c r="Q39" s="182"/>
      <c r="R39" s="182"/>
      <c r="S39" s="182"/>
      <c r="T39" s="183"/>
      <c r="U39" s="97"/>
    </row>
    <row r="40" spans="1:25" ht="12.75" customHeight="1" x14ac:dyDescent="0.25">
      <c r="A40" s="347"/>
      <c r="B40" s="97"/>
      <c r="C40" s="22" t="s">
        <v>51</v>
      </c>
      <c r="D40" s="349" t="s">
        <v>43</v>
      </c>
      <c r="E40" s="349"/>
      <c r="F40" s="349"/>
      <c r="G40" s="35"/>
      <c r="H40" s="30"/>
      <c r="I40" s="37"/>
      <c r="J40" s="36"/>
      <c r="K40" s="30"/>
      <c r="L40" s="171"/>
      <c r="M40" s="171"/>
      <c r="N40" s="182"/>
      <c r="O40" s="182"/>
      <c r="P40" s="184"/>
      <c r="Q40" s="182"/>
      <c r="R40" s="182"/>
      <c r="S40" s="182"/>
      <c r="T40" s="183"/>
      <c r="U40" s="97"/>
      <c r="Y40" s="119"/>
    </row>
    <row r="41" spans="1:25" ht="12.75" customHeight="1" x14ac:dyDescent="0.25">
      <c r="A41" s="347"/>
      <c r="B41" s="97"/>
      <c r="C41" s="201" t="s">
        <v>44</v>
      </c>
      <c r="D41" s="345"/>
      <c r="E41" s="345"/>
      <c r="F41" s="345"/>
      <c r="G41" s="35"/>
      <c r="H41" s="97"/>
      <c r="I41" s="107"/>
      <c r="J41" s="36"/>
      <c r="K41" s="97"/>
      <c r="L41" s="171"/>
      <c r="M41" s="171"/>
      <c r="N41" s="182"/>
      <c r="O41" s="182"/>
      <c r="P41" s="184"/>
      <c r="Q41" s="182"/>
      <c r="R41" s="182"/>
      <c r="S41" s="182"/>
      <c r="T41" s="183"/>
      <c r="U41" s="97"/>
    </row>
    <row r="42" spans="1:25" ht="12.75" customHeight="1" x14ac:dyDescent="0.25">
      <c r="A42" s="347"/>
      <c r="B42" s="97"/>
      <c r="D42" s="346"/>
      <c r="E42" s="346"/>
      <c r="F42" s="346"/>
      <c r="G42" s="97"/>
      <c r="H42" s="97"/>
      <c r="I42" s="107"/>
      <c r="J42" s="97"/>
      <c r="K42" s="97"/>
      <c r="L42" s="171"/>
      <c r="M42" s="171"/>
      <c r="N42" s="182"/>
      <c r="O42" s="182"/>
      <c r="P42" s="184"/>
      <c r="Q42" s="182"/>
      <c r="R42" s="182"/>
      <c r="S42" s="182"/>
      <c r="T42" s="183"/>
      <c r="U42" s="97"/>
      <c r="W42" s="120"/>
    </row>
    <row r="43" spans="1:25" ht="12.75" customHeight="1" x14ac:dyDescent="0.25">
      <c r="A43" s="347"/>
      <c r="B43" s="97"/>
      <c r="C43" s="97"/>
      <c r="D43" s="22"/>
      <c r="F43" s="117" t="s">
        <v>26</v>
      </c>
      <c r="G43" s="97"/>
      <c r="H43" s="164"/>
      <c r="I43" s="165"/>
      <c r="J43" s="101"/>
      <c r="K43" s="97"/>
      <c r="L43" s="170"/>
      <c r="M43" s="170"/>
      <c r="N43" s="182"/>
      <c r="O43" s="182"/>
      <c r="P43" s="184"/>
      <c r="Q43" s="182"/>
      <c r="R43" s="182"/>
      <c r="S43" s="182"/>
      <c r="T43" s="183"/>
      <c r="U43" s="97"/>
    </row>
    <row r="44" spans="1:25" ht="12.75" customHeight="1" x14ac:dyDescent="0.25">
      <c r="A44" s="347"/>
      <c r="B44" s="97"/>
      <c r="C44" s="97"/>
      <c r="D44" s="22"/>
      <c r="F44" s="117" t="s">
        <v>27</v>
      </c>
      <c r="G44" s="97"/>
      <c r="H44" s="166"/>
      <c r="I44" s="167"/>
      <c r="J44" s="101"/>
      <c r="K44" s="97"/>
      <c r="L44" s="170"/>
      <c r="M44" s="170"/>
      <c r="N44" s="182"/>
      <c r="O44" s="182"/>
      <c r="P44" s="184"/>
      <c r="Q44" s="182"/>
      <c r="R44" s="182"/>
      <c r="S44" s="182"/>
      <c r="T44" s="183"/>
      <c r="U44" s="97"/>
      <c r="V44" s="121"/>
    </row>
    <row r="45" spans="1:25" ht="12.75" customHeight="1" x14ac:dyDescent="0.25">
      <c r="A45" s="347"/>
      <c r="B45" s="97"/>
      <c r="C45" s="97"/>
      <c r="D45" s="108"/>
      <c r="F45" s="38" t="s">
        <v>28</v>
      </c>
      <c r="G45" s="97"/>
      <c r="H45" s="166"/>
      <c r="I45" s="167"/>
      <c r="J45" s="97"/>
      <c r="K45" s="97"/>
      <c r="L45" s="170"/>
      <c r="M45" s="170"/>
      <c r="N45" s="182"/>
      <c r="O45" s="182"/>
      <c r="P45" s="184"/>
      <c r="Q45" s="182"/>
      <c r="R45" s="182"/>
      <c r="S45" s="182"/>
      <c r="T45" s="183"/>
      <c r="U45" s="97"/>
      <c r="W45" s="122"/>
    </row>
    <row r="46" spans="1:25" ht="12.75" customHeight="1" x14ac:dyDescent="0.25">
      <c r="A46" s="350"/>
      <c r="B46" s="115"/>
      <c r="C46" s="115"/>
      <c r="D46" s="123"/>
      <c r="E46" s="39"/>
      <c r="F46" s="115"/>
      <c r="G46" s="115"/>
      <c r="H46" s="111"/>
      <c r="I46" s="111"/>
      <c r="J46" s="115"/>
      <c r="K46" s="115"/>
      <c r="L46" s="177"/>
      <c r="M46" s="177"/>
      <c r="N46" s="185"/>
      <c r="O46" s="185"/>
      <c r="P46" s="184"/>
      <c r="Q46" s="182"/>
      <c r="R46" s="182"/>
      <c r="S46" s="182"/>
      <c r="T46" s="183"/>
      <c r="U46" s="97"/>
    </row>
    <row r="47" spans="1:25" ht="12.75" customHeight="1" x14ac:dyDescent="0.25">
      <c r="A47" s="340"/>
      <c r="E47" s="28"/>
      <c r="G47" s="97"/>
      <c r="H47" s="40"/>
      <c r="I47" s="40"/>
      <c r="J47" s="101"/>
      <c r="K47" s="30"/>
      <c r="L47" s="171"/>
      <c r="M47" s="171"/>
      <c r="N47" s="182"/>
      <c r="O47" s="182"/>
      <c r="P47" s="184"/>
      <c r="Q47" s="182"/>
      <c r="R47" s="182"/>
      <c r="S47" s="182"/>
      <c r="T47" s="183"/>
      <c r="U47" s="97"/>
    </row>
    <row r="48" spans="1:25" ht="12.75" customHeight="1" x14ac:dyDescent="0.25">
      <c r="A48" s="341"/>
      <c r="B48" s="28"/>
      <c r="C48" s="28"/>
      <c r="D48" s="124"/>
      <c r="F48" s="117" t="s">
        <v>29</v>
      </c>
      <c r="G48" s="118"/>
      <c r="H48" s="168">
        <v>100</v>
      </c>
      <c r="I48" s="125" t="s">
        <v>63</v>
      </c>
      <c r="J48" s="101"/>
      <c r="K48" s="30"/>
      <c r="L48" s="171"/>
      <c r="M48" s="171"/>
      <c r="N48" s="182"/>
      <c r="O48" s="182"/>
      <c r="P48" s="184"/>
      <c r="Q48" s="182"/>
      <c r="R48" s="182"/>
      <c r="S48" s="182"/>
      <c r="T48" s="183"/>
      <c r="U48" s="97"/>
    </row>
    <row r="49" spans="1:24" ht="12.75" customHeight="1" thickBot="1" x14ac:dyDescent="0.3">
      <c r="A49" s="342"/>
      <c r="B49" s="126"/>
      <c r="C49" s="126"/>
      <c r="D49" s="126"/>
      <c r="E49" s="126"/>
      <c r="F49" s="126"/>
      <c r="G49" s="126"/>
      <c r="H49" s="126"/>
      <c r="I49" s="126"/>
      <c r="J49" s="41"/>
      <c r="K49" s="126"/>
      <c r="L49" s="172"/>
      <c r="M49" s="172"/>
      <c r="N49" s="186"/>
      <c r="O49" s="186"/>
      <c r="P49" s="192"/>
      <c r="Q49" s="186"/>
      <c r="R49" s="186"/>
      <c r="S49" s="186"/>
      <c r="T49" s="193"/>
      <c r="U49" s="97"/>
    </row>
    <row r="50" spans="1:24" ht="18.75" customHeight="1" x14ac:dyDescent="0.3">
      <c r="A50" s="127"/>
      <c r="B50" s="42" t="s">
        <v>4</v>
      </c>
      <c r="C50" s="42"/>
      <c r="D50" s="128"/>
      <c r="E50" s="43"/>
      <c r="F50" s="44"/>
      <c r="G50" s="196">
        <v>95</v>
      </c>
      <c r="H50" s="45" t="s">
        <v>5</v>
      </c>
      <c r="I50" s="128"/>
      <c r="J50" s="128"/>
      <c r="K50" s="128"/>
      <c r="L50" s="129"/>
      <c r="M50" s="129"/>
      <c r="N50" s="128"/>
      <c r="O50" s="197" t="s">
        <v>47</v>
      </c>
      <c r="P50" s="179">
        <f>NORMSINV(1-((100-ci)/100)/2)</f>
        <v>1.9599639845400536</v>
      </c>
      <c r="Q50" s="179"/>
      <c r="R50" s="179"/>
      <c r="S50" s="179"/>
      <c r="T50" s="180"/>
      <c r="U50" s="97"/>
      <c r="V50" s="130"/>
      <c r="W50" s="130"/>
      <c r="X50" s="130"/>
    </row>
    <row r="51" spans="1:24" ht="12.75" customHeight="1" x14ac:dyDescent="0.25">
      <c r="A51" s="320" t="s">
        <v>3</v>
      </c>
      <c r="B51" s="46"/>
      <c r="C51" s="47"/>
      <c r="D51" s="47" t="e">
        <f>TINV((100-ci)/100,egfollow+cgfollow-2)</f>
        <v>#NUM!</v>
      </c>
      <c r="E51" s="131"/>
      <c r="F51" s="322" t="str">
        <f>"Occurrence per " &amp; per &amp; " " &amp; "persons"</f>
        <v>Occurrence per 100 persons</v>
      </c>
      <c r="G51" s="322"/>
      <c r="H51" s="322"/>
      <c r="I51" s="322"/>
      <c r="J51" s="322"/>
      <c r="K51" s="323"/>
      <c r="L51" s="404" t="str">
        <f>"Exposure effects per " &amp; per &amp; " " &amp; "persons"</f>
        <v>Exposure effects per 100 persons</v>
      </c>
      <c r="M51" s="325"/>
      <c r="N51" s="325"/>
      <c r="O51" s="325"/>
      <c r="P51" s="325"/>
      <c r="Q51" s="326"/>
      <c r="R51" s="327" t="s">
        <v>64</v>
      </c>
      <c r="S51" s="328"/>
      <c r="T51" s="329"/>
      <c r="U51" s="104"/>
    </row>
    <row r="52" spans="1:24" ht="12.75" customHeight="1" x14ac:dyDescent="0.25">
      <c r="A52" s="320"/>
      <c r="B52" s="46"/>
      <c r="C52" s="47"/>
      <c r="D52" s="47"/>
      <c r="E52" s="131"/>
      <c r="F52" s="405" t="s">
        <v>30</v>
      </c>
      <c r="G52" s="310"/>
      <c r="H52" s="310"/>
      <c r="I52" s="406" t="s">
        <v>31</v>
      </c>
      <c r="J52" s="310"/>
      <c r="K52" s="311"/>
      <c r="L52" s="407" t="s">
        <v>32</v>
      </c>
      <c r="M52" s="312"/>
      <c r="N52" s="312"/>
      <c r="O52" s="408" t="s">
        <v>33</v>
      </c>
      <c r="P52" s="312"/>
      <c r="Q52" s="409"/>
      <c r="R52" s="330"/>
      <c r="S52" s="331"/>
      <c r="T52" s="332"/>
      <c r="U52" s="104"/>
    </row>
    <row r="53" spans="1:24" s="130" customFormat="1" ht="12.75" customHeight="1" x14ac:dyDescent="0.25">
      <c r="A53" s="320"/>
      <c r="B53" s="48"/>
      <c r="C53" s="49"/>
      <c r="D53" s="50"/>
      <c r="E53" s="132"/>
      <c r="F53" s="316" t="s">
        <v>34</v>
      </c>
      <c r="G53" s="295"/>
      <c r="H53" s="295"/>
      <c r="I53" s="296" t="s">
        <v>35</v>
      </c>
      <c r="J53" s="295"/>
      <c r="K53" s="297"/>
      <c r="L53" s="294" t="s">
        <v>36</v>
      </c>
      <c r="M53" s="295"/>
      <c r="N53" s="295"/>
      <c r="O53" s="296" t="s">
        <v>37</v>
      </c>
      <c r="P53" s="295"/>
      <c r="Q53" s="297"/>
      <c r="R53" s="333"/>
      <c r="S53" s="334"/>
      <c r="T53" s="335"/>
      <c r="U53" s="133"/>
      <c r="V53" s="134"/>
      <c r="W53" s="134"/>
      <c r="X53" s="96"/>
    </row>
    <row r="54" spans="1:24" ht="12.75" customHeight="1" x14ac:dyDescent="0.25">
      <c r="A54" s="320"/>
      <c r="B54" s="149" t="s">
        <v>38</v>
      </c>
      <c r="E54" s="135"/>
      <c r="F54" s="206"/>
      <c r="G54" s="209"/>
      <c r="H54" s="208"/>
      <c r="I54" s="210"/>
      <c r="J54" s="211"/>
      <c r="K54" s="212"/>
      <c r="L54" s="254"/>
      <c r="M54" s="209"/>
      <c r="N54" s="208"/>
      <c r="O54" s="210"/>
      <c r="P54" s="211"/>
      <c r="Q54" s="207"/>
      <c r="R54" s="298"/>
      <c r="S54" s="299"/>
      <c r="T54" s="300"/>
      <c r="U54" s="104"/>
      <c r="W54" s="134"/>
    </row>
    <row r="55" spans="1:24" ht="12.75" customHeight="1" x14ac:dyDescent="0.25">
      <c r="A55" s="320"/>
      <c r="B55" s="149"/>
      <c r="C55" s="339" t="s">
        <v>59</v>
      </c>
      <c r="D55" s="339"/>
      <c r="E55" s="137"/>
      <c r="F55" s="213"/>
      <c r="G55" s="255" t="str">
        <f>IF(aa="","",IF(egall=0,"",per*aa/egall))</f>
        <v/>
      </c>
      <c r="H55" s="213"/>
      <c r="I55" s="214"/>
      <c r="J55" s="256" t="str">
        <f>IF(bb="","",IF(cgall=0,"",per*bb/cgall))</f>
        <v/>
      </c>
      <c r="K55" s="215"/>
      <c r="L55" s="254"/>
      <c r="M55" s="255" t="str">
        <f>IF(ittego="","",IF(ittcgo=0,"",IF(ittcgo="","",ittego/ittcgo)))</f>
        <v/>
      </c>
      <c r="N55" s="213"/>
      <c r="O55" s="214"/>
      <c r="P55" s="256" t="str">
        <f>IF(ittego="","",IF(ittcgo="","",ittego-ittcgo))</f>
        <v/>
      </c>
      <c r="Q55" s="216"/>
      <c r="R55" s="257"/>
      <c r="S55" s="260" t="str">
        <f>IF(ittego="","",IF(ittcgo="","",per/(ittego-ittcgo)))</f>
        <v/>
      </c>
      <c r="T55" s="258"/>
      <c r="U55" s="104"/>
      <c r="W55" s="134"/>
    </row>
    <row r="56" spans="1:24" ht="12.75" customHeight="1" x14ac:dyDescent="0.25">
      <c r="A56" s="320"/>
      <c r="B56" s="151"/>
      <c r="C56" s="115"/>
      <c r="D56" s="152" t="str">
        <f>ci &amp; "% CIs"</f>
        <v>95% CIs</v>
      </c>
      <c r="E56" s="142"/>
      <c r="F56" s="217" t="str">
        <f>IF(aa="","",IF(egall=0,"",per*(2*aa+zscore^2-zscore*SQRT(zscore^2+4*aa*(1-aa/egall)))/(2*(egall+zscore^2))))</f>
        <v/>
      </c>
      <c r="G56" s="218" t="str">
        <f>IF(F56&lt;&gt;H56,"to","")</f>
        <v/>
      </c>
      <c r="H56" s="219" t="str">
        <f>IF(aa="","",IF(egall=0,"",per*(2*aa+zscore^2+zscore*SQRT(zscore^2+4*aa*(1-aa/egall)))/(2*(egall+zscore^2))))</f>
        <v/>
      </c>
      <c r="I56" s="220" t="str">
        <f>IF(bb="","",IF(cgall=0,"",per*(2*bb+zscore^2-zscore*SQRT(zscore^2+4*bb*(1-bb/cgall)))/(2*(cgall+zscore^2))))</f>
        <v/>
      </c>
      <c r="J56" s="218" t="str">
        <f>IF(I56&lt;&gt;K56,"to","")</f>
        <v/>
      </c>
      <c r="K56" s="221" t="str">
        <f>IF(bb="","",IF(cgall=0,"",per*(2*bb+zscore^2+zscore*SQRT(zscore^2+4*bb*(1-bb/cgall)))/(2*(cgall+zscore^2))))</f>
        <v/>
      </c>
      <c r="L56" s="222" t="str">
        <f>IF(ittego="","",IF(ittcgo=0,"",IF(ittcgo="","",EXP(LN(ittego/ittcgo) - zscore*SQRT(1/aa+1/bb-1/egall-1/cgall)))))</f>
        <v/>
      </c>
      <c r="M56" s="218" t="str">
        <f>IF(L56&lt;&gt;N56,"to","")</f>
        <v/>
      </c>
      <c r="N56" s="219" t="str">
        <f>IF(ittego="","",IF(ittcgo=0,"",IF(ittcgo="","",EXP(LN(ittego/ittcgo) + zscore*SQRT(1/aa+1/bb-1/egall-1/cgall)))))</f>
        <v/>
      </c>
      <c r="O56" s="220" t="str">
        <f>IF(ittego="","",IF(ittcgo="","",ittego-ittcgo - per*zscore*SQRT(aa*(egall-aa)/egall^3+bb*(cgall-bb)/cgall^3)))</f>
        <v/>
      </c>
      <c r="P56" s="218" t="str">
        <f>IF(O56&lt;&gt;Q56,"to","")</f>
        <v/>
      </c>
      <c r="Q56" s="221" t="str">
        <f>IF(ittego="","",IF(ittcgo="","",ittego-ittcgo + per*zscore*SQRT(aa*(egall-aa)/egall^3+bb*(cgall-bb)/cgall^3)))</f>
        <v/>
      </c>
      <c r="R56" s="223" t="str">
        <f>IF(ittego="","",IF(ittcgo="","",per/(ittego-ittcgo - per*zscore*SQRT(aa*(egall-aa)/egall^3+bb*(cgall-bb)/cgall^3))))</f>
        <v/>
      </c>
      <c r="S56" s="224" t="str">
        <f>IF(R56=T56,"",IF(T56&lt;=S55,IF(S55&lt;=R56,"to","to ∞ to"),"to ∞ to"))</f>
        <v/>
      </c>
      <c r="T56" s="239" t="str">
        <f>IF(ittego="","",IF(ittcgo="","",per/(ittego-ittcgo + per*zscore*SQRT(aa*(egall-aa)/egall^3+bb*(cgall-bb)/cgall^3))))</f>
        <v/>
      </c>
      <c r="U56" s="104"/>
      <c r="V56" s="134"/>
      <c r="W56" s="134"/>
    </row>
    <row r="57" spans="1:24" ht="12.75" customHeight="1" x14ac:dyDescent="0.25">
      <c r="A57" s="320"/>
      <c r="B57" s="149" t="s">
        <v>38</v>
      </c>
      <c r="D57" s="149"/>
      <c r="E57" s="135"/>
      <c r="F57" s="225"/>
      <c r="G57" s="226"/>
      <c r="H57" s="227"/>
      <c r="I57" s="228"/>
      <c r="J57" s="229"/>
      <c r="K57" s="230"/>
      <c r="L57" s="231"/>
      <c r="M57" s="226"/>
      <c r="N57" s="232"/>
      <c r="O57" s="228"/>
      <c r="P57" s="229"/>
      <c r="Q57" s="230"/>
      <c r="R57" s="231"/>
      <c r="S57" s="229"/>
      <c r="T57" s="233"/>
      <c r="U57" s="104"/>
      <c r="V57" s="357"/>
      <c r="W57" s="357"/>
    </row>
    <row r="58" spans="1:24" ht="12.75" customHeight="1" x14ac:dyDescent="0.25">
      <c r="A58" s="320"/>
      <c r="B58" s="149"/>
      <c r="C58" s="339" t="s">
        <v>58</v>
      </c>
      <c r="D58" s="339"/>
      <c r="E58" s="137"/>
      <c r="F58" s="264"/>
      <c r="G58" s="255" t="str">
        <f>IF(aa="","",IF(egfollow=0,"",per*aa/egfollow))</f>
        <v/>
      </c>
      <c r="H58" s="235"/>
      <c r="I58" s="214"/>
      <c r="J58" s="256" t="str">
        <f>IF(bb="","",IF(cgfollow=0,"",per*bb/cgfollow))</f>
        <v/>
      </c>
      <c r="K58" s="215"/>
      <c r="L58" s="236"/>
      <c r="M58" s="255" t="str">
        <f>IF(otego="","",IF(otcgo=0,"",IF(otcgo="","",otego/otcgo)))</f>
        <v/>
      </c>
      <c r="N58" s="234"/>
      <c r="O58" s="237"/>
      <c r="P58" s="256" t="str">
        <f>IF(otego="","",IF(otcgo="","",otego-otcgo))</f>
        <v/>
      </c>
      <c r="Q58" s="216"/>
      <c r="R58" s="259"/>
      <c r="S58" s="260" t="str">
        <f>IF(otego="","",IF(otcgo="","",IF(otego-otcgo=0,"",per/(otego-otcgo))))</f>
        <v/>
      </c>
      <c r="T58" s="261"/>
      <c r="U58" s="104"/>
      <c r="V58" s="357"/>
      <c r="W58" s="357"/>
    </row>
    <row r="59" spans="1:24" ht="12.75" customHeight="1" x14ac:dyDescent="0.25">
      <c r="A59" s="320"/>
      <c r="B59" s="151"/>
      <c r="C59" s="115"/>
      <c r="D59" s="152" t="str">
        <f>ci &amp; "% CIs"</f>
        <v>95% CIs</v>
      </c>
      <c r="E59" s="142"/>
      <c r="F59" s="217" t="str">
        <f>IF(aa="","",IF(egfollow=0,"",per*(2*aa+zscore^2-zscore*SQRT(zscore^2+4*aa*(1-aa/egfollow)))/(2*(egfollow+zscore^2))))</f>
        <v/>
      </c>
      <c r="G59" s="218" t="str">
        <f>IF(F59&lt;&gt;H59,"to","")</f>
        <v/>
      </c>
      <c r="H59" s="219" t="str">
        <f>IF(aa="","",IF(egfollow=0,"",per*(2*aa+zscore^2+zscore*SQRT(zscore^2+4*aa*(1-aa/egfollow)))/(2*(egfollow+zscore^2))))</f>
        <v/>
      </c>
      <c r="I59" s="220" t="str">
        <f>IF(bb="","",IF(cgfollow=0,"",per*(2*bb+zscore^2-zscore*SQRT(zscore^2+4*bb*(1-bb/cgfollow)))/(2*(cgfollow+zscore^2))))</f>
        <v/>
      </c>
      <c r="J59" s="218" t="str">
        <f>IF(I59&lt;&gt;K59,"to","")</f>
        <v/>
      </c>
      <c r="K59" s="221" t="str">
        <f>IF(bb="","",IF(cgfollow=0,"",per*(2*bb+zscore^2+zscore*SQRT(zscore^2+4*bb*(1-bb/cgfollow)))/(2*(cgfollow+zscore^2))))</f>
        <v/>
      </c>
      <c r="L59" s="222" t="str">
        <f>IF(otego="","",IF(otcgo=0,"",IF(otcgo="","",EXP(LN(otego/otcgo) - zscore*SQRT(1/aa+1/bb-1/egfollow-1/cgfollow)))))</f>
        <v/>
      </c>
      <c r="M59" s="218" t="str">
        <f>IF(L59&lt;&gt;N59,"to","")</f>
        <v/>
      </c>
      <c r="N59" s="219" t="str">
        <f>IF(otego="","",IF(otcgo=0,"",IF(otcgo="","",EXP(LN(otego/otcgo) + zscore*SQRT(1/aa+1/bb-1/egfollow-1/cgfollow)))))</f>
        <v/>
      </c>
      <c r="O59" s="220" t="str">
        <f>IF(otego="","",IF(otcgo="","",otego-otcgo - per*zscore*SQRT(aa*(egfollow-aa)/egfollow^3+bb*(cgfollow-bb)/cgfollow^3)))</f>
        <v/>
      </c>
      <c r="P59" s="218" t="str">
        <f>IF(O59&lt;&gt;Q59,"to","")</f>
        <v/>
      </c>
      <c r="Q59" s="221" t="str">
        <f>IF(otego="","",IF(otcgo="","",otego-otcgo + per*zscore*SQRT(aa*(egfollow-aa)/egfollow^3+bb*(cgfollow-bb)/cgfollow^3)))</f>
        <v/>
      </c>
      <c r="R59" s="223" t="str">
        <f>IF(otego="","",IF(otcgo="","",IF(otego-otcgo=0,"",per/(otego-otcgo - per*zscore*SQRT(aa*(egfollow-aa)/egfollow^3+bb*(cgfollow-bb)/cgfollow^3)))))</f>
        <v/>
      </c>
      <c r="S59" s="238" t="str">
        <f>IF(R69=T59,"",IF(T59&lt;=S58,IF(S58&lt;=R59,"to","to ∞ to"),"to ∞ to"))</f>
        <v/>
      </c>
      <c r="T59" s="239" t="str">
        <f>IF(otego="","",IF(otcgo="","",IF(otego-otcgo=0,"",per/(otego-otcgo + per*zscore*SQRT(aa*(egfollow-aa)/egfollow^3+bb*(cgfollow-bb)/cgfollow^3)))))</f>
        <v/>
      </c>
      <c r="U59" s="104"/>
      <c r="V59" s="357"/>
      <c r="W59" s="357"/>
    </row>
    <row r="60" spans="1:24" ht="12.75" customHeight="1" x14ac:dyDescent="0.25">
      <c r="A60" s="320"/>
      <c r="B60" s="150" t="s">
        <v>56</v>
      </c>
      <c r="C60" s="97"/>
      <c r="D60" s="148"/>
      <c r="E60" s="137"/>
      <c r="F60" s="240"/>
      <c r="G60" s="241"/>
      <c r="H60" s="242"/>
      <c r="I60" s="243"/>
      <c r="J60" s="241"/>
      <c r="K60" s="244"/>
      <c r="L60" s="245"/>
      <c r="M60" s="241"/>
      <c r="N60" s="242"/>
      <c r="O60" s="243"/>
      <c r="P60" s="241"/>
      <c r="Q60" s="244"/>
      <c r="R60" s="358"/>
      <c r="S60" s="359"/>
      <c r="T60" s="360"/>
      <c r="U60" s="97"/>
    </row>
    <row r="61" spans="1:24" ht="12.75" customHeight="1" x14ac:dyDescent="0.25">
      <c r="A61" s="320"/>
      <c r="C61" s="339" t="s">
        <v>39</v>
      </c>
      <c r="D61" s="339"/>
      <c r="E61" s="137"/>
      <c r="F61" s="262"/>
      <c r="G61" s="256" t="str">
        <f>IF(emean="","",emean)</f>
        <v/>
      </c>
      <c r="H61" s="246"/>
      <c r="I61" s="263"/>
      <c r="J61" s="256" t="str">
        <f>IF(cmean="","",cmean)</f>
        <v/>
      </c>
      <c r="K61" s="247"/>
      <c r="L61" s="254"/>
      <c r="M61" s="256" t="str">
        <f>IF(cmean&lt;&gt;0,IF(emean/cmean&gt;0,emean/cmean,"N/A"),"")</f>
        <v/>
      </c>
      <c r="N61" s="234"/>
      <c r="O61" s="263"/>
      <c r="P61" s="256" t="str">
        <f>IF(emean="","",IF(cmean="","",emean-cmean))</f>
        <v/>
      </c>
      <c r="Q61" s="248"/>
      <c r="R61" s="361"/>
      <c r="S61" s="362"/>
      <c r="T61" s="363"/>
      <c r="U61" s="97"/>
    </row>
    <row r="62" spans="1:24" ht="12.75" customHeight="1" thickBot="1" x14ac:dyDescent="0.3">
      <c r="A62" s="320"/>
      <c r="B62" s="97"/>
      <c r="C62" s="97"/>
      <c r="D62" s="148" t="str">
        <f>ci &amp; "% CIs"</f>
        <v>95% CIs</v>
      </c>
      <c r="E62" s="137"/>
      <c r="F62" s="249" t="str">
        <f>IF(AND(ese="",esdev=""),"",IF(emean="","",emean - zscore*IF(ese&gt;0,ese,esdev/SQRT(egfollow))))</f>
        <v/>
      </c>
      <c r="G62" s="218" t="str">
        <f>IF(F62&lt;&gt;H62,"to","")</f>
        <v/>
      </c>
      <c r="H62" s="250" t="str">
        <f>IF(AND(ese="",esdev=""),"",IF(emean="","",emean + zscore*IF(ese&gt;0,ese,esdev/SQRT(egfollow))))</f>
        <v/>
      </c>
      <c r="I62" s="265" t="str">
        <f>IF(AND(cse="",csdev=""),"",IF(cmean="","",cmean-zscore*IF(cse&gt;0,cse,csdev/SQRT(cgfollow))))</f>
        <v/>
      </c>
      <c r="J62" s="218" t="str">
        <f>IF(I62&lt;&gt;K62,"to","")</f>
        <v/>
      </c>
      <c r="K62" s="266" t="str">
        <f>IF(AND(cse="",csdev=""),"",IF(cmean="","",cmean + zscore*IF(cse&gt;0,cse,csdev/SQRT(cgfollow))))</f>
        <v/>
      </c>
      <c r="L62" s="251" t="str">
        <f>IF(OR(AND(ese="",esdev=""),AND(cse="",csdev="")),"",IF(cmean="","",IF(rm="N/A","N/A",MAX(0,rm-(TINV((100-ci)/100,egfollow+cgfollow-2)*rm*SQRT(IF(ese&gt;0,ese,IF(esdev&gt;0,esdev/SQRT(egfollow),))^2/meg^2+IF(cse&gt;0,cse,IF(csdev&gt;0,csdev/SQRT(cgfollow),))^2/mcg^2))))))</f>
        <v/>
      </c>
      <c r="M62" s="218" t="str">
        <f>IF(L62&lt;&gt;N62,"to","")</f>
        <v/>
      </c>
      <c r="N62" s="250" t="str">
        <f>IF(OR(AND(ese="",esdev=""),AND(cse="",csdev="")),"",IF(cmean="","",IF(rm="N/A","N/A",rm +(TINV((100-ci)/100,egfollow+cgfollow-2)*rm*SQRT(IF(ese&gt;0,ese,IF(esdev&gt;0,esdev/SQRT(egfollow),))^2/meg^2 + IF(cse&gt;0,cse,IF(csdev&gt;0,csdev/SQRT(cgfollow),))^2/mcg^2)))))</f>
        <v/>
      </c>
      <c r="O62" s="265" t="str">
        <f>IF(OR(AND(ese="",esdev=""),AND(cse="",csdev="")),"",IF(cmean="","",md -(TINV((100-ci)/100,egfollow+cgfollow-2)*SQRT(IF(ese&gt;0,ese,IF(esdev&gt;0,esdev/SQRT(egfollow),))^2 + IF(cse&gt;0,cse,IF(csdev&gt;0,csdev/SQRT(cgfollow),))^2))))</f>
        <v/>
      </c>
      <c r="P62" s="218" t="str">
        <f>IF(O62&lt;&gt;Q62,"to","")</f>
        <v/>
      </c>
      <c r="Q62" s="266" t="str">
        <f>IF(OR(AND(ese="",esdev=""),AND(cse="",csdev="")),"",IF(cmean="","",md +(TINV((100-ci)/100,egfollow+cgfollow-2)*SQRT(IF(ese&gt;0,ese,IF(esdev&gt;0,esdev/SQRT(egfollow),))^2 + IF(cse&gt;0,cse,IF(csdev&gt;0,csdev/SQRT(cgfollow),))^2))))</f>
        <v/>
      </c>
      <c r="R62" s="361"/>
      <c r="S62" s="362"/>
      <c r="T62" s="363"/>
      <c r="U62" s="97"/>
    </row>
    <row r="63" spans="1:24" ht="12.75" customHeight="1" x14ac:dyDescent="0.25">
      <c r="A63" s="94"/>
      <c r="B63" s="94"/>
      <c r="C63" s="94"/>
      <c r="D63" s="94"/>
      <c r="E63" s="94"/>
      <c r="F63" s="94"/>
      <c r="G63" s="94"/>
      <c r="H63" s="94"/>
      <c r="I63" s="94"/>
      <c r="J63" s="94"/>
      <c r="K63" s="94"/>
      <c r="L63" s="94"/>
      <c r="M63" s="94"/>
      <c r="N63" s="94"/>
      <c r="O63" s="94"/>
      <c r="P63" s="94" t="s">
        <v>40</v>
      </c>
      <c r="Q63" s="291" t="s">
        <v>41</v>
      </c>
      <c r="R63" s="291"/>
      <c r="S63" s="291"/>
      <c r="T63" s="291"/>
      <c r="V63" s="103"/>
      <c r="W63" s="103"/>
      <c r="X63" s="103"/>
    </row>
    <row r="64" spans="1:24" s="103" customFormat="1" ht="13.2" x14ac:dyDescent="0.25"/>
    <row r="65" spans="22:24" s="103" customFormat="1" ht="13.2" x14ac:dyDescent="0.25"/>
    <row r="66" spans="22:24" s="103" customFormat="1" ht="13.2" x14ac:dyDescent="0.25"/>
    <row r="67" spans="22:24" s="103" customFormat="1" ht="13.2" x14ac:dyDescent="0.25"/>
    <row r="68" spans="22:24" s="103" customFormat="1" ht="13.2" x14ac:dyDescent="0.25"/>
    <row r="69" spans="22:24" s="103" customFormat="1" ht="13.2" x14ac:dyDescent="0.25"/>
    <row r="70" spans="22:24" s="103" customFormat="1" x14ac:dyDescent="0.25">
      <c r="V70" s="96"/>
      <c r="W70" s="96"/>
      <c r="X70" s="96"/>
    </row>
    <row r="71" spans="22:24" s="103" customFormat="1" x14ac:dyDescent="0.25">
      <c r="V71" s="96"/>
      <c r="W71" s="96"/>
      <c r="X71" s="96"/>
    </row>
    <row r="72" spans="22:24" s="103" customFormat="1" x14ac:dyDescent="0.25">
      <c r="V72" s="96"/>
      <c r="W72" s="96"/>
      <c r="X72" s="96"/>
    </row>
  </sheetData>
  <sheetProtection sheet="1" objects="1" scenarios="1" selectLockedCells="1"/>
  <mergeCells count="49">
    <mergeCell ref="Q63:T63"/>
    <mergeCell ref="L53:N53"/>
    <mergeCell ref="O53:Q53"/>
    <mergeCell ref="R54:T54"/>
    <mergeCell ref="C55:D55"/>
    <mergeCell ref="R60:T62"/>
    <mergeCell ref="V57:W59"/>
    <mergeCell ref="C58:D58"/>
    <mergeCell ref="A51:A62"/>
    <mergeCell ref="F51:K51"/>
    <mergeCell ref="L51:Q51"/>
    <mergeCell ref="R51:T53"/>
    <mergeCell ref="F52:H52"/>
    <mergeCell ref="I52:K52"/>
    <mergeCell ref="L52:N52"/>
    <mergeCell ref="O52:Q52"/>
    <mergeCell ref="F53:H53"/>
    <mergeCell ref="I53:K53"/>
    <mergeCell ref="C61:D61"/>
    <mergeCell ref="A47:A49"/>
    <mergeCell ref="A16:A31"/>
    <mergeCell ref="D16:G16"/>
    <mergeCell ref="J16:M16"/>
    <mergeCell ref="P16:T19"/>
    <mergeCell ref="D17:G17"/>
    <mergeCell ref="J17:M17"/>
    <mergeCell ref="P20:T20"/>
    <mergeCell ref="P21:T21"/>
    <mergeCell ref="A32:A46"/>
    <mergeCell ref="D32:F32"/>
    <mergeCell ref="D33:F34"/>
    <mergeCell ref="D40:F40"/>
    <mergeCell ref="D41:F42"/>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9"/>
  <dataValidations count="26">
    <dataValidation allowBlank="1" showInputMessage="1" showErrorMessage="1" promptTitle="Participant subgroup" prompt="Enter here brief description of the Participant group, if participants have been stratified into different groups prior to allocation to E and C (e.g. high or low risk of study outcome)" sqref="K12:N12"/>
    <dataValidation allowBlank="1" showInputMessage="1" showErrorMessage="1" promptTitle="Comparison" prompt="Enter here brief description of comparison factor (e.g. non-smokers, comparison prognostic marker)" sqref="J17:M17"/>
    <dataValidation allowBlank="1" showInputMessage="1" showErrorMessage="1" promptTitle="Exposure" prompt="Enter here brief description of exposure factor (e.g. smoking, prognostic marker)" sqref="D17:G17"/>
    <dataValidation type="list" showInputMessage="1" showErrorMessage="1" sqref="G50">
      <formula1>"90,95,99"</formula1>
    </dataValidation>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 allowBlank="1" showInputMessage="1" showErrorMessage="1" errorTitle="Invalid entry" error="Value must be a whole number greater than 20" promptTitle="Participant population" prompt="Enter total number of participants enrolled in the study who were allocated either the Exposure or Comparison Groups." sqref="H12:I12">
      <formula1>20</formula1>
    </dataValidation>
    <dataValidation allowBlank="1" showInputMessage="1" showErrorMessage="1" promptTitle="Report occurences per..." prompt="Enter appropriate number for reporting, such as per x persons, or per x person-years etc, e.g. 100, 1000, 10 000 etc._x000a_If nothing entered, results will show per participant. _x000a__x000a_For a percentage, choose 100." sqref="H48"/>
    <dataValidation type="decimal" allowBlank="1" showInputMessage="1" showErrorMessage="1" errorTitle="Invalid entry" error="Must be a number" promptTitle="Standard error" prompt="Enter either standard error (SE)  here, or standard deviation (SD) in the line above." sqref="H45:I45">
      <formula1>-500000</formula1>
      <formula2>500000</formula2>
    </dataValidation>
    <dataValidation type="decimal" allowBlank="1" showInputMessage="1" showErrorMessage="1" errorTitle="Invalid entry" error="Must be a number" promptTitle="Mean" prompt="Enter the mean of the outcome measure for the comparison group." sqref="I43">
      <formula1>-500000</formula1>
      <formula2>500000</formula2>
    </dataValidation>
    <dataValidation type="decimal" allowBlank="1" showInputMessage="1" showErrorMessage="1" errorTitle="Invalid entry" error="Must be a number" promptTitle="Standard deviation" prompt="Enter either standard deviation (SD) here, or standard error (SE) in the line below." sqref="H44:I44">
      <formula1>-500000</formula1>
      <formula2>500000</formula2>
    </dataValidation>
    <dataValidation type="decimal" allowBlank="1" showInputMessage="1" showErrorMessage="1" errorTitle="Invalid entry" error="Must be a number" promptTitle="Mean" prompt="Enter the mean of the outcome measure for the exposure group." sqref="H43">
      <formula1>-500000</formula1>
      <formula2>500000</formula2>
    </dataValidation>
    <dataValidation allowBlank="1" showInputMessage="1" showErrorMessage="1" promptTitle="Participants without outcome" prompt="Entry is optional, not used for calculations." sqref="H38:I38"/>
    <dataValidation type="whole" allowBlank="1" showInputMessage="1" showErrorMessage="1" errorTitle="Invalid entry" error="Value must be a non-negative whole number and can't be greater than the number of CG participants who completed follow-up" promptTitle="Participants with outcomes" prompt="Enter the number of participants in the comparison group who have the outcome of interest. _x000a__x000a_It cannot be greater than the number completed follow-up." sqref="I35">
      <formula1>0</formula1>
      <formula2>cgfollow</formula2>
    </dataValidation>
    <dataValidation type="whole" allowBlank="1" showInputMessage="1" showErrorMessage="1" errorTitle="Invalid entry" error="Value must be a non-negative whole number and can't be greater than the number of EG participants who completed follow-up" promptTitle="Participants with outcomes" prompt="Enter the number of participants in the exposed group who have the outcome of interest._x000a_ _x000a_It cannot be greater than the number completed follow-up." sqref="H35">
      <formula1>0</formula1>
      <formula2>egfollow</formula2>
    </dataValidation>
    <dataValidation allowBlank="1" showInputMessage="1" showErrorMessage="1" promptTitle="Which outcome" prompt="State the numerical outcome being analysed here." sqref="D41:F42"/>
    <dataValidation allowBlank="1" showInputMessage="1" showErrorMessage="1" promptTitle="Which outcome" prompt="State the categorical outcome being analysed here." sqref="D33:F34"/>
    <dataValidation type="whole" allowBlank="1" showInputMessage="1" showErrorMessage="1" errorTitle="Invalid entry" error="Value must be a non-negative whole number and can't be greater than the total CG participants" promptTitle="Lost during follow-up" prompt="Enter here those who were allocated to comparison group, but were lost to follow-up." sqref="I28">
      <formula1>0</formula1>
      <formula2>I19</formula2>
    </dataValidation>
    <dataValidation type="whole" allowBlank="1" showInputMessage="1" showErrorMessage="1" errorTitle="Invalid entry" error="Value must be a non-negative whole number and can't be greater than the total EG participants" promptTitle="Lost during follow-up" prompt="Enter here those who were allocated to exposure group, but were lost to follow-up." sqref="H28">
      <formula1>0</formula1>
      <formula2>H19</formula2>
    </dataValidation>
    <dataValidation type="whole" allowBlank="1" showInputMessage="1" showErrorMessage="1" errorTitle="Invalid entry" error="Value must be a non-negative whole number and can't be greater than the total CG participants" promptTitle="Completed follow-up" prompt="Enter the number who were allocated to the comparison group and completed follow-up._x000a__x000a_If person-time is given as the denominator, enter that number here, and set time (below) to 1.0." sqref="I25">
      <formula1>0</formula1>
      <formula2>I19</formula2>
    </dataValidation>
    <dataValidation type="whole" allowBlank="1" showInputMessage="1" showErrorMessage="1" errorTitle="Invalid entry" error="Value must be a non-negative whole number and can't be greater than the total EG participants" promptTitle="Completed follow-up" prompt="Enter the number who were allocated the exposure group who completed follow-up._x000a__x000a_If person-time is given as the denominator, enter that number here, and set time (below) to 1.0." sqref="H25">
      <formula1>0</formula1>
      <formula2>H19</formula2>
    </dataValidation>
    <dataValidation type="whole" allowBlank="1" showErrorMessage="1" errorTitle="Invalid entry" error="Value must be a non-negative whole number and can't be greater than the total CG participants" promptTitle="Dropped pre-intervention" prompt="Enter here the number allocated to the comparison group who did not initiate the comparison group intervention." sqref="I22">
      <formula1>0</formula1>
      <formula2>I19</formula2>
    </dataValidation>
    <dataValidation type="whole" allowBlank="1" showErrorMessage="1" errorTitle="Invalid entry" error="Value must be a non-negative whole number and can't be greater than the total EG participants" promptTitle="Dropped pre-intervention" prompt="Enter here the number allocated to the exposure group who did not initiate the exposure group intervention._x000a_" sqref="H22">
      <formula1>0</formula1>
      <formula2>H19</formula2>
    </dataValidation>
    <dataValidation type="whole" allowBlank="1" showInputMessage="1" showErrorMessage="1" errorTitle="Invalid entry" error="Value must be a positive whole number and not greater than the total participant population" promptTitle="Comparison Group (CG)" prompt="Enter the number who were allocated to the comparison group, whether or not they completed follow-up." sqref="I19">
      <formula1>0</formula1>
      <formula2>H12</formula2>
    </dataValidation>
    <dataValidation type="whole" allowBlank="1" showInputMessage="1" showErrorMessage="1" errorTitle="Invalid entry" error="Value must be a positive whole number and not greater than the total participant population" promptTitle="Exposure Group (EG)" prompt="Enter the number who were allocated to the exposure group, whether or not they completed follow-up." sqref="H19">
      <formula1>0</formula1>
      <formula2>H12</formula2>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72"/>
  <sheetViews>
    <sheetView showGridLines="0" workbookViewId="0">
      <selection activeCell="D4" sqref="D4:E4"/>
    </sheetView>
  </sheetViews>
  <sheetFormatPr defaultColWidth="8.77734375" defaultRowHeight="13.8" x14ac:dyDescent="0.25"/>
  <cols>
    <col min="1" max="1" width="3.6640625" style="96" customWidth="1"/>
    <col min="2" max="2" width="2.33203125" style="96" customWidth="1"/>
    <col min="3" max="3" width="14.44140625" style="96" customWidth="1"/>
    <col min="4" max="4" width="8.77734375" style="96" customWidth="1"/>
    <col min="5" max="5" width="1.44140625" style="96" customWidth="1"/>
    <col min="6" max="10" width="5.77734375" style="96" customWidth="1"/>
    <col min="11" max="11" width="7" style="96" customWidth="1"/>
    <col min="12" max="17" width="6" style="96" customWidth="1"/>
    <col min="18" max="20" width="7" style="96" customWidth="1"/>
    <col min="21" max="21" width="1.44140625" style="96" customWidth="1"/>
    <col min="22" max="22" width="12.77734375" style="96" customWidth="1"/>
    <col min="23" max="24" width="12.44140625" style="96" bestFit="1" customWidth="1"/>
    <col min="25" max="256" width="8.77734375" style="96"/>
    <col min="257" max="257" width="3.6640625" style="96" customWidth="1"/>
    <col min="258" max="258" width="2.33203125" style="96" customWidth="1"/>
    <col min="259" max="259" width="14.44140625" style="96" customWidth="1"/>
    <col min="260" max="260" width="8.77734375" style="96" customWidth="1"/>
    <col min="261" max="261" width="1.44140625" style="96" customWidth="1"/>
    <col min="262" max="266" width="5.77734375" style="96" customWidth="1"/>
    <col min="267" max="267" width="7" style="96" customWidth="1"/>
    <col min="268" max="273" width="6" style="96" customWidth="1"/>
    <col min="274" max="276" width="5.44140625" style="96" customWidth="1"/>
    <col min="277" max="277" width="1.44140625" style="96" customWidth="1"/>
    <col min="278" max="278" width="12.77734375" style="96" customWidth="1"/>
    <col min="279" max="280" width="12.44140625" style="96" bestFit="1" customWidth="1"/>
    <col min="281" max="512" width="8.77734375" style="96"/>
    <col min="513" max="513" width="3.6640625" style="96" customWidth="1"/>
    <col min="514" max="514" width="2.33203125" style="96" customWidth="1"/>
    <col min="515" max="515" width="14.44140625" style="96" customWidth="1"/>
    <col min="516" max="516" width="8.77734375" style="96" customWidth="1"/>
    <col min="517" max="517" width="1.44140625" style="96" customWidth="1"/>
    <col min="518" max="522" width="5.77734375" style="96" customWidth="1"/>
    <col min="523" max="523" width="7" style="96" customWidth="1"/>
    <col min="524" max="529" width="6" style="96" customWidth="1"/>
    <col min="530" max="532" width="5.44140625" style="96" customWidth="1"/>
    <col min="533" max="533" width="1.44140625" style="96" customWidth="1"/>
    <col min="534" max="534" width="12.77734375" style="96" customWidth="1"/>
    <col min="535" max="536" width="12.44140625" style="96" bestFit="1" customWidth="1"/>
    <col min="537" max="768" width="8.77734375" style="96"/>
    <col min="769" max="769" width="3.6640625" style="96" customWidth="1"/>
    <col min="770" max="770" width="2.33203125" style="96" customWidth="1"/>
    <col min="771" max="771" width="14.44140625" style="96" customWidth="1"/>
    <col min="772" max="772" width="8.77734375" style="96" customWidth="1"/>
    <col min="773" max="773" width="1.44140625" style="96" customWidth="1"/>
    <col min="774" max="778" width="5.77734375" style="96" customWidth="1"/>
    <col min="779" max="779" width="7" style="96" customWidth="1"/>
    <col min="780" max="785" width="6" style="96" customWidth="1"/>
    <col min="786" max="788" width="5.44140625" style="96" customWidth="1"/>
    <col min="789" max="789" width="1.44140625" style="96" customWidth="1"/>
    <col min="790" max="790" width="12.77734375" style="96" customWidth="1"/>
    <col min="791" max="792" width="12.44140625" style="96" bestFit="1" customWidth="1"/>
    <col min="793" max="1024" width="8.77734375" style="96"/>
    <col min="1025" max="1025" width="3.6640625" style="96" customWidth="1"/>
    <col min="1026" max="1026" width="2.33203125" style="96" customWidth="1"/>
    <col min="1027" max="1027" width="14.44140625" style="96" customWidth="1"/>
    <col min="1028" max="1028" width="8.77734375" style="96" customWidth="1"/>
    <col min="1029" max="1029" width="1.44140625" style="96" customWidth="1"/>
    <col min="1030" max="1034" width="5.77734375" style="96" customWidth="1"/>
    <col min="1035" max="1035" width="7" style="96" customWidth="1"/>
    <col min="1036" max="1041" width="6" style="96" customWidth="1"/>
    <col min="1042" max="1044" width="5.44140625" style="96" customWidth="1"/>
    <col min="1045" max="1045" width="1.44140625" style="96" customWidth="1"/>
    <col min="1046" max="1046" width="12.77734375" style="96" customWidth="1"/>
    <col min="1047" max="1048" width="12.44140625" style="96" bestFit="1" customWidth="1"/>
    <col min="1049" max="1280" width="8.77734375" style="96"/>
    <col min="1281" max="1281" width="3.6640625" style="96" customWidth="1"/>
    <col min="1282" max="1282" width="2.33203125" style="96" customWidth="1"/>
    <col min="1283" max="1283" width="14.44140625" style="96" customWidth="1"/>
    <col min="1284" max="1284" width="8.77734375" style="96" customWidth="1"/>
    <col min="1285" max="1285" width="1.44140625" style="96" customWidth="1"/>
    <col min="1286" max="1290" width="5.77734375" style="96" customWidth="1"/>
    <col min="1291" max="1291" width="7" style="96" customWidth="1"/>
    <col min="1292" max="1297" width="6" style="96" customWidth="1"/>
    <col min="1298" max="1300" width="5.44140625" style="96" customWidth="1"/>
    <col min="1301" max="1301" width="1.44140625" style="96" customWidth="1"/>
    <col min="1302" max="1302" width="12.77734375" style="96" customWidth="1"/>
    <col min="1303" max="1304" width="12.44140625" style="96" bestFit="1" customWidth="1"/>
    <col min="1305" max="1536" width="8.77734375" style="96"/>
    <col min="1537" max="1537" width="3.6640625" style="96" customWidth="1"/>
    <col min="1538" max="1538" width="2.33203125" style="96" customWidth="1"/>
    <col min="1539" max="1539" width="14.44140625" style="96" customWidth="1"/>
    <col min="1540" max="1540" width="8.77734375" style="96" customWidth="1"/>
    <col min="1541" max="1541" width="1.44140625" style="96" customWidth="1"/>
    <col min="1542" max="1546" width="5.77734375" style="96" customWidth="1"/>
    <col min="1547" max="1547" width="7" style="96" customWidth="1"/>
    <col min="1548" max="1553" width="6" style="96" customWidth="1"/>
    <col min="1554" max="1556" width="5.44140625" style="96" customWidth="1"/>
    <col min="1557" max="1557" width="1.44140625" style="96" customWidth="1"/>
    <col min="1558" max="1558" width="12.77734375" style="96" customWidth="1"/>
    <col min="1559" max="1560" width="12.44140625" style="96" bestFit="1" customWidth="1"/>
    <col min="1561" max="1792" width="8.77734375" style="96"/>
    <col min="1793" max="1793" width="3.6640625" style="96" customWidth="1"/>
    <col min="1794" max="1794" width="2.33203125" style="96" customWidth="1"/>
    <col min="1795" max="1795" width="14.44140625" style="96" customWidth="1"/>
    <col min="1796" max="1796" width="8.77734375" style="96" customWidth="1"/>
    <col min="1797" max="1797" width="1.44140625" style="96" customWidth="1"/>
    <col min="1798" max="1802" width="5.77734375" style="96" customWidth="1"/>
    <col min="1803" max="1803" width="7" style="96" customWidth="1"/>
    <col min="1804" max="1809" width="6" style="96" customWidth="1"/>
    <col min="1810" max="1812" width="5.44140625" style="96" customWidth="1"/>
    <col min="1813" max="1813" width="1.44140625" style="96" customWidth="1"/>
    <col min="1814" max="1814" width="12.77734375" style="96" customWidth="1"/>
    <col min="1815" max="1816" width="12.44140625" style="96" bestFit="1" customWidth="1"/>
    <col min="1817" max="2048" width="8.77734375" style="96"/>
    <col min="2049" max="2049" width="3.6640625" style="96" customWidth="1"/>
    <col min="2050" max="2050" width="2.33203125" style="96" customWidth="1"/>
    <col min="2051" max="2051" width="14.44140625" style="96" customWidth="1"/>
    <col min="2052" max="2052" width="8.77734375" style="96" customWidth="1"/>
    <col min="2053" max="2053" width="1.44140625" style="96" customWidth="1"/>
    <col min="2054" max="2058" width="5.77734375" style="96" customWidth="1"/>
    <col min="2059" max="2059" width="7" style="96" customWidth="1"/>
    <col min="2060" max="2065" width="6" style="96" customWidth="1"/>
    <col min="2066" max="2068" width="5.44140625" style="96" customWidth="1"/>
    <col min="2069" max="2069" width="1.44140625" style="96" customWidth="1"/>
    <col min="2070" max="2070" width="12.77734375" style="96" customWidth="1"/>
    <col min="2071" max="2072" width="12.44140625" style="96" bestFit="1" customWidth="1"/>
    <col min="2073" max="2304" width="8.77734375" style="96"/>
    <col min="2305" max="2305" width="3.6640625" style="96" customWidth="1"/>
    <col min="2306" max="2306" width="2.33203125" style="96" customWidth="1"/>
    <col min="2307" max="2307" width="14.44140625" style="96" customWidth="1"/>
    <col min="2308" max="2308" width="8.77734375" style="96" customWidth="1"/>
    <col min="2309" max="2309" width="1.44140625" style="96" customWidth="1"/>
    <col min="2310" max="2314" width="5.77734375" style="96" customWidth="1"/>
    <col min="2315" max="2315" width="7" style="96" customWidth="1"/>
    <col min="2316" max="2321" width="6" style="96" customWidth="1"/>
    <col min="2322" max="2324" width="5.44140625" style="96" customWidth="1"/>
    <col min="2325" max="2325" width="1.44140625" style="96" customWidth="1"/>
    <col min="2326" max="2326" width="12.77734375" style="96" customWidth="1"/>
    <col min="2327" max="2328" width="12.44140625" style="96" bestFit="1" customWidth="1"/>
    <col min="2329" max="2560" width="8.77734375" style="96"/>
    <col min="2561" max="2561" width="3.6640625" style="96" customWidth="1"/>
    <col min="2562" max="2562" width="2.33203125" style="96" customWidth="1"/>
    <col min="2563" max="2563" width="14.44140625" style="96" customWidth="1"/>
    <col min="2564" max="2564" width="8.77734375" style="96" customWidth="1"/>
    <col min="2565" max="2565" width="1.44140625" style="96" customWidth="1"/>
    <col min="2566" max="2570" width="5.77734375" style="96" customWidth="1"/>
    <col min="2571" max="2571" width="7" style="96" customWidth="1"/>
    <col min="2572" max="2577" width="6" style="96" customWidth="1"/>
    <col min="2578" max="2580" width="5.44140625" style="96" customWidth="1"/>
    <col min="2581" max="2581" width="1.44140625" style="96" customWidth="1"/>
    <col min="2582" max="2582" width="12.77734375" style="96" customWidth="1"/>
    <col min="2583" max="2584" width="12.44140625" style="96" bestFit="1" customWidth="1"/>
    <col min="2585" max="2816" width="8.77734375" style="96"/>
    <col min="2817" max="2817" width="3.6640625" style="96" customWidth="1"/>
    <col min="2818" max="2818" width="2.33203125" style="96" customWidth="1"/>
    <col min="2819" max="2819" width="14.44140625" style="96" customWidth="1"/>
    <col min="2820" max="2820" width="8.77734375" style="96" customWidth="1"/>
    <col min="2821" max="2821" width="1.44140625" style="96" customWidth="1"/>
    <col min="2822" max="2826" width="5.77734375" style="96" customWidth="1"/>
    <col min="2827" max="2827" width="7" style="96" customWidth="1"/>
    <col min="2828" max="2833" width="6" style="96" customWidth="1"/>
    <col min="2834" max="2836" width="5.44140625" style="96" customWidth="1"/>
    <col min="2837" max="2837" width="1.44140625" style="96" customWidth="1"/>
    <col min="2838" max="2838" width="12.77734375" style="96" customWidth="1"/>
    <col min="2839" max="2840" width="12.44140625" style="96" bestFit="1" customWidth="1"/>
    <col min="2841" max="3072" width="8.77734375" style="96"/>
    <col min="3073" max="3073" width="3.6640625" style="96" customWidth="1"/>
    <col min="3074" max="3074" width="2.33203125" style="96" customWidth="1"/>
    <col min="3075" max="3075" width="14.44140625" style="96" customWidth="1"/>
    <col min="3076" max="3076" width="8.77734375" style="96" customWidth="1"/>
    <col min="3077" max="3077" width="1.44140625" style="96" customWidth="1"/>
    <col min="3078" max="3082" width="5.77734375" style="96" customWidth="1"/>
    <col min="3083" max="3083" width="7" style="96" customWidth="1"/>
    <col min="3084" max="3089" width="6" style="96" customWidth="1"/>
    <col min="3090" max="3092" width="5.44140625" style="96" customWidth="1"/>
    <col min="3093" max="3093" width="1.44140625" style="96" customWidth="1"/>
    <col min="3094" max="3094" width="12.77734375" style="96" customWidth="1"/>
    <col min="3095" max="3096" width="12.44140625" style="96" bestFit="1" customWidth="1"/>
    <col min="3097" max="3328" width="8.77734375" style="96"/>
    <col min="3329" max="3329" width="3.6640625" style="96" customWidth="1"/>
    <col min="3330" max="3330" width="2.33203125" style="96" customWidth="1"/>
    <col min="3331" max="3331" width="14.44140625" style="96" customWidth="1"/>
    <col min="3332" max="3332" width="8.77734375" style="96" customWidth="1"/>
    <col min="3333" max="3333" width="1.44140625" style="96" customWidth="1"/>
    <col min="3334" max="3338" width="5.77734375" style="96" customWidth="1"/>
    <col min="3339" max="3339" width="7" style="96" customWidth="1"/>
    <col min="3340" max="3345" width="6" style="96" customWidth="1"/>
    <col min="3346" max="3348" width="5.44140625" style="96" customWidth="1"/>
    <col min="3349" max="3349" width="1.44140625" style="96" customWidth="1"/>
    <col min="3350" max="3350" width="12.77734375" style="96" customWidth="1"/>
    <col min="3351" max="3352" width="12.44140625" style="96" bestFit="1" customWidth="1"/>
    <col min="3353" max="3584" width="8.77734375" style="96"/>
    <col min="3585" max="3585" width="3.6640625" style="96" customWidth="1"/>
    <col min="3586" max="3586" width="2.33203125" style="96" customWidth="1"/>
    <col min="3587" max="3587" width="14.44140625" style="96" customWidth="1"/>
    <col min="3588" max="3588" width="8.77734375" style="96" customWidth="1"/>
    <col min="3589" max="3589" width="1.44140625" style="96" customWidth="1"/>
    <col min="3590" max="3594" width="5.77734375" style="96" customWidth="1"/>
    <col min="3595" max="3595" width="7" style="96" customWidth="1"/>
    <col min="3596" max="3601" width="6" style="96" customWidth="1"/>
    <col min="3602" max="3604" width="5.44140625" style="96" customWidth="1"/>
    <col min="3605" max="3605" width="1.44140625" style="96" customWidth="1"/>
    <col min="3606" max="3606" width="12.77734375" style="96" customWidth="1"/>
    <col min="3607" max="3608" width="12.44140625" style="96" bestFit="1" customWidth="1"/>
    <col min="3609" max="3840" width="8.77734375" style="96"/>
    <col min="3841" max="3841" width="3.6640625" style="96" customWidth="1"/>
    <col min="3842" max="3842" width="2.33203125" style="96" customWidth="1"/>
    <col min="3843" max="3843" width="14.44140625" style="96" customWidth="1"/>
    <col min="3844" max="3844" width="8.77734375" style="96" customWidth="1"/>
    <col min="3845" max="3845" width="1.44140625" style="96" customWidth="1"/>
    <col min="3846" max="3850" width="5.77734375" style="96" customWidth="1"/>
    <col min="3851" max="3851" width="7" style="96" customWidth="1"/>
    <col min="3852" max="3857" width="6" style="96" customWidth="1"/>
    <col min="3858" max="3860" width="5.44140625" style="96" customWidth="1"/>
    <col min="3861" max="3861" width="1.44140625" style="96" customWidth="1"/>
    <col min="3862" max="3862" width="12.77734375" style="96" customWidth="1"/>
    <col min="3863" max="3864" width="12.44140625" style="96" bestFit="1" customWidth="1"/>
    <col min="3865" max="4096" width="8.77734375" style="96"/>
    <col min="4097" max="4097" width="3.6640625" style="96" customWidth="1"/>
    <col min="4098" max="4098" width="2.33203125" style="96" customWidth="1"/>
    <col min="4099" max="4099" width="14.44140625" style="96" customWidth="1"/>
    <col min="4100" max="4100" width="8.77734375" style="96" customWidth="1"/>
    <col min="4101" max="4101" width="1.44140625" style="96" customWidth="1"/>
    <col min="4102" max="4106" width="5.77734375" style="96" customWidth="1"/>
    <col min="4107" max="4107" width="7" style="96" customWidth="1"/>
    <col min="4108" max="4113" width="6" style="96" customWidth="1"/>
    <col min="4114" max="4116" width="5.44140625" style="96" customWidth="1"/>
    <col min="4117" max="4117" width="1.44140625" style="96" customWidth="1"/>
    <col min="4118" max="4118" width="12.77734375" style="96" customWidth="1"/>
    <col min="4119" max="4120" width="12.44140625" style="96" bestFit="1" customWidth="1"/>
    <col min="4121" max="4352" width="8.77734375" style="96"/>
    <col min="4353" max="4353" width="3.6640625" style="96" customWidth="1"/>
    <col min="4354" max="4354" width="2.33203125" style="96" customWidth="1"/>
    <col min="4355" max="4355" width="14.44140625" style="96" customWidth="1"/>
    <col min="4356" max="4356" width="8.77734375" style="96" customWidth="1"/>
    <col min="4357" max="4357" width="1.44140625" style="96" customWidth="1"/>
    <col min="4358" max="4362" width="5.77734375" style="96" customWidth="1"/>
    <col min="4363" max="4363" width="7" style="96" customWidth="1"/>
    <col min="4364" max="4369" width="6" style="96" customWidth="1"/>
    <col min="4370" max="4372" width="5.44140625" style="96" customWidth="1"/>
    <col min="4373" max="4373" width="1.44140625" style="96" customWidth="1"/>
    <col min="4374" max="4374" width="12.77734375" style="96" customWidth="1"/>
    <col min="4375" max="4376" width="12.44140625" style="96" bestFit="1" customWidth="1"/>
    <col min="4377" max="4608" width="8.77734375" style="96"/>
    <col min="4609" max="4609" width="3.6640625" style="96" customWidth="1"/>
    <col min="4610" max="4610" width="2.33203125" style="96" customWidth="1"/>
    <col min="4611" max="4611" width="14.44140625" style="96" customWidth="1"/>
    <col min="4612" max="4612" width="8.77734375" style="96" customWidth="1"/>
    <col min="4613" max="4613" width="1.44140625" style="96" customWidth="1"/>
    <col min="4614" max="4618" width="5.77734375" style="96" customWidth="1"/>
    <col min="4619" max="4619" width="7" style="96" customWidth="1"/>
    <col min="4620" max="4625" width="6" style="96" customWidth="1"/>
    <col min="4626" max="4628" width="5.44140625" style="96" customWidth="1"/>
    <col min="4629" max="4629" width="1.44140625" style="96" customWidth="1"/>
    <col min="4630" max="4630" width="12.77734375" style="96" customWidth="1"/>
    <col min="4631" max="4632" width="12.44140625" style="96" bestFit="1" customWidth="1"/>
    <col min="4633" max="4864" width="8.77734375" style="96"/>
    <col min="4865" max="4865" width="3.6640625" style="96" customWidth="1"/>
    <col min="4866" max="4866" width="2.33203125" style="96" customWidth="1"/>
    <col min="4867" max="4867" width="14.44140625" style="96" customWidth="1"/>
    <col min="4868" max="4868" width="8.77734375" style="96" customWidth="1"/>
    <col min="4869" max="4869" width="1.44140625" style="96" customWidth="1"/>
    <col min="4870" max="4874" width="5.77734375" style="96" customWidth="1"/>
    <col min="4875" max="4875" width="7" style="96" customWidth="1"/>
    <col min="4876" max="4881" width="6" style="96" customWidth="1"/>
    <col min="4882" max="4884" width="5.44140625" style="96" customWidth="1"/>
    <col min="4885" max="4885" width="1.44140625" style="96" customWidth="1"/>
    <col min="4886" max="4886" width="12.77734375" style="96" customWidth="1"/>
    <col min="4887" max="4888" width="12.44140625" style="96" bestFit="1" customWidth="1"/>
    <col min="4889" max="5120" width="8.77734375" style="96"/>
    <col min="5121" max="5121" width="3.6640625" style="96" customWidth="1"/>
    <col min="5122" max="5122" width="2.33203125" style="96" customWidth="1"/>
    <col min="5123" max="5123" width="14.44140625" style="96" customWidth="1"/>
    <col min="5124" max="5124" width="8.77734375" style="96" customWidth="1"/>
    <col min="5125" max="5125" width="1.44140625" style="96" customWidth="1"/>
    <col min="5126" max="5130" width="5.77734375" style="96" customWidth="1"/>
    <col min="5131" max="5131" width="7" style="96" customWidth="1"/>
    <col min="5132" max="5137" width="6" style="96" customWidth="1"/>
    <col min="5138" max="5140" width="5.44140625" style="96" customWidth="1"/>
    <col min="5141" max="5141" width="1.44140625" style="96" customWidth="1"/>
    <col min="5142" max="5142" width="12.77734375" style="96" customWidth="1"/>
    <col min="5143" max="5144" width="12.44140625" style="96" bestFit="1" customWidth="1"/>
    <col min="5145" max="5376" width="8.77734375" style="96"/>
    <col min="5377" max="5377" width="3.6640625" style="96" customWidth="1"/>
    <col min="5378" max="5378" width="2.33203125" style="96" customWidth="1"/>
    <col min="5379" max="5379" width="14.44140625" style="96" customWidth="1"/>
    <col min="5380" max="5380" width="8.77734375" style="96" customWidth="1"/>
    <col min="5381" max="5381" width="1.44140625" style="96" customWidth="1"/>
    <col min="5382" max="5386" width="5.77734375" style="96" customWidth="1"/>
    <col min="5387" max="5387" width="7" style="96" customWidth="1"/>
    <col min="5388" max="5393" width="6" style="96" customWidth="1"/>
    <col min="5394" max="5396" width="5.44140625" style="96" customWidth="1"/>
    <col min="5397" max="5397" width="1.44140625" style="96" customWidth="1"/>
    <col min="5398" max="5398" width="12.77734375" style="96" customWidth="1"/>
    <col min="5399" max="5400" width="12.44140625" style="96" bestFit="1" customWidth="1"/>
    <col min="5401" max="5632" width="8.77734375" style="96"/>
    <col min="5633" max="5633" width="3.6640625" style="96" customWidth="1"/>
    <col min="5634" max="5634" width="2.33203125" style="96" customWidth="1"/>
    <col min="5635" max="5635" width="14.44140625" style="96" customWidth="1"/>
    <col min="5636" max="5636" width="8.77734375" style="96" customWidth="1"/>
    <col min="5637" max="5637" width="1.44140625" style="96" customWidth="1"/>
    <col min="5638" max="5642" width="5.77734375" style="96" customWidth="1"/>
    <col min="5643" max="5643" width="7" style="96" customWidth="1"/>
    <col min="5644" max="5649" width="6" style="96" customWidth="1"/>
    <col min="5650" max="5652" width="5.44140625" style="96" customWidth="1"/>
    <col min="5653" max="5653" width="1.44140625" style="96" customWidth="1"/>
    <col min="5654" max="5654" width="12.77734375" style="96" customWidth="1"/>
    <col min="5655" max="5656" width="12.44140625" style="96" bestFit="1" customWidth="1"/>
    <col min="5657" max="5888" width="8.77734375" style="96"/>
    <col min="5889" max="5889" width="3.6640625" style="96" customWidth="1"/>
    <col min="5890" max="5890" width="2.33203125" style="96" customWidth="1"/>
    <col min="5891" max="5891" width="14.44140625" style="96" customWidth="1"/>
    <col min="5892" max="5892" width="8.77734375" style="96" customWidth="1"/>
    <col min="5893" max="5893" width="1.44140625" style="96" customWidth="1"/>
    <col min="5894" max="5898" width="5.77734375" style="96" customWidth="1"/>
    <col min="5899" max="5899" width="7" style="96" customWidth="1"/>
    <col min="5900" max="5905" width="6" style="96" customWidth="1"/>
    <col min="5906" max="5908" width="5.44140625" style="96" customWidth="1"/>
    <col min="5909" max="5909" width="1.44140625" style="96" customWidth="1"/>
    <col min="5910" max="5910" width="12.77734375" style="96" customWidth="1"/>
    <col min="5911" max="5912" width="12.44140625" style="96" bestFit="1" customWidth="1"/>
    <col min="5913" max="6144" width="8.77734375" style="96"/>
    <col min="6145" max="6145" width="3.6640625" style="96" customWidth="1"/>
    <col min="6146" max="6146" width="2.33203125" style="96" customWidth="1"/>
    <col min="6147" max="6147" width="14.44140625" style="96" customWidth="1"/>
    <col min="6148" max="6148" width="8.77734375" style="96" customWidth="1"/>
    <col min="6149" max="6149" width="1.44140625" style="96" customWidth="1"/>
    <col min="6150" max="6154" width="5.77734375" style="96" customWidth="1"/>
    <col min="6155" max="6155" width="7" style="96" customWidth="1"/>
    <col min="6156" max="6161" width="6" style="96" customWidth="1"/>
    <col min="6162" max="6164" width="5.44140625" style="96" customWidth="1"/>
    <col min="6165" max="6165" width="1.44140625" style="96" customWidth="1"/>
    <col min="6166" max="6166" width="12.77734375" style="96" customWidth="1"/>
    <col min="6167" max="6168" width="12.44140625" style="96" bestFit="1" customWidth="1"/>
    <col min="6169" max="6400" width="8.77734375" style="96"/>
    <col min="6401" max="6401" width="3.6640625" style="96" customWidth="1"/>
    <col min="6402" max="6402" width="2.33203125" style="96" customWidth="1"/>
    <col min="6403" max="6403" width="14.44140625" style="96" customWidth="1"/>
    <col min="6404" max="6404" width="8.77734375" style="96" customWidth="1"/>
    <col min="6405" max="6405" width="1.44140625" style="96" customWidth="1"/>
    <col min="6406" max="6410" width="5.77734375" style="96" customWidth="1"/>
    <col min="6411" max="6411" width="7" style="96" customWidth="1"/>
    <col min="6412" max="6417" width="6" style="96" customWidth="1"/>
    <col min="6418" max="6420" width="5.44140625" style="96" customWidth="1"/>
    <col min="6421" max="6421" width="1.44140625" style="96" customWidth="1"/>
    <col min="6422" max="6422" width="12.77734375" style="96" customWidth="1"/>
    <col min="6423" max="6424" width="12.44140625" style="96" bestFit="1" customWidth="1"/>
    <col min="6425" max="6656" width="8.77734375" style="96"/>
    <col min="6657" max="6657" width="3.6640625" style="96" customWidth="1"/>
    <col min="6658" max="6658" width="2.33203125" style="96" customWidth="1"/>
    <col min="6659" max="6659" width="14.44140625" style="96" customWidth="1"/>
    <col min="6660" max="6660" width="8.77734375" style="96" customWidth="1"/>
    <col min="6661" max="6661" width="1.44140625" style="96" customWidth="1"/>
    <col min="6662" max="6666" width="5.77734375" style="96" customWidth="1"/>
    <col min="6667" max="6667" width="7" style="96" customWidth="1"/>
    <col min="6668" max="6673" width="6" style="96" customWidth="1"/>
    <col min="6674" max="6676" width="5.44140625" style="96" customWidth="1"/>
    <col min="6677" max="6677" width="1.44140625" style="96" customWidth="1"/>
    <col min="6678" max="6678" width="12.77734375" style="96" customWidth="1"/>
    <col min="6679" max="6680" width="12.44140625" style="96" bestFit="1" customWidth="1"/>
    <col min="6681" max="6912" width="8.77734375" style="96"/>
    <col min="6913" max="6913" width="3.6640625" style="96" customWidth="1"/>
    <col min="6914" max="6914" width="2.33203125" style="96" customWidth="1"/>
    <col min="6915" max="6915" width="14.44140625" style="96" customWidth="1"/>
    <col min="6916" max="6916" width="8.77734375" style="96" customWidth="1"/>
    <col min="6917" max="6917" width="1.44140625" style="96" customWidth="1"/>
    <col min="6918" max="6922" width="5.77734375" style="96" customWidth="1"/>
    <col min="6923" max="6923" width="7" style="96" customWidth="1"/>
    <col min="6924" max="6929" width="6" style="96" customWidth="1"/>
    <col min="6930" max="6932" width="5.44140625" style="96" customWidth="1"/>
    <col min="6933" max="6933" width="1.44140625" style="96" customWidth="1"/>
    <col min="6934" max="6934" width="12.77734375" style="96" customWidth="1"/>
    <col min="6935" max="6936" width="12.44140625" style="96" bestFit="1" customWidth="1"/>
    <col min="6937" max="7168" width="8.77734375" style="96"/>
    <col min="7169" max="7169" width="3.6640625" style="96" customWidth="1"/>
    <col min="7170" max="7170" width="2.33203125" style="96" customWidth="1"/>
    <col min="7171" max="7171" width="14.44140625" style="96" customWidth="1"/>
    <col min="7172" max="7172" width="8.77734375" style="96" customWidth="1"/>
    <col min="7173" max="7173" width="1.44140625" style="96" customWidth="1"/>
    <col min="7174" max="7178" width="5.77734375" style="96" customWidth="1"/>
    <col min="7179" max="7179" width="7" style="96" customWidth="1"/>
    <col min="7180" max="7185" width="6" style="96" customWidth="1"/>
    <col min="7186" max="7188" width="5.44140625" style="96" customWidth="1"/>
    <col min="7189" max="7189" width="1.44140625" style="96" customWidth="1"/>
    <col min="7190" max="7190" width="12.77734375" style="96" customWidth="1"/>
    <col min="7191" max="7192" width="12.44140625" style="96" bestFit="1" customWidth="1"/>
    <col min="7193" max="7424" width="8.77734375" style="96"/>
    <col min="7425" max="7425" width="3.6640625" style="96" customWidth="1"/>
    <col min="7426" max="7426" width="2.33203125" style="96" customWidth="1"/>
    <col min="7427" max="7427" width="14.44140625" style="96" customWidth="1"/>
    <col min="7428" max="7428" width="8.77734375" style="96" customWidth="1"/>
    <col min="7429" max="7429" width="1.44140625" style="96" customWidth="1"/>
    <col min="7430" max="7434" width="5.77734375" style="96" customWidth="1"/>
    <col min="7435" max="7435" width="7" style="96" customWidth="1"/>
    <col min="7436" max="7441" width="6" style="96" customWidth="1"/>
    <col min="7442" max="7444" width="5.44140625" style="96" customWidth="1"/>
    <col min="7445" max="7445" width="1.44140625" style="96" customWidth="1"/>
    <col min="7446" max="7446" width="12.77734375" style="96" customWidth="1"/>
    <col min="7447" max="7448" width="12.44140625" style="96" bestFit="1" customWidth="1"/>
    <col min="7449" max="7680" width="8.77734375" style="96"/>
    <col min="7681" max="7681" width="3.6640625" style="96" customWidth="1"/>
    <col min="7682" max="7682" width="2.33203125" style="96" customWidth="1"/>
    <col min="7683" max="7683" width="14.44140625" style="96" customWidth="1"/>
    <col min="7684" max="7684" width="8.77734375" style="96" customWidth="1"/>
    <col min="7685" max="7685" width="1.44140625" style="96" customWidth="1"/>
    <col min="7686" max="7690" width="5.77734375" style="96" customWidth="1"/>
    <col min="7691" max="7691" width="7" style="96" customWidth="1"/>
    <col min="7692" max="7697" width="6" style="96" customWidth="1"/>
    <col min="7698" max="7700" width="5.44140625" style="96" customWidth="1"/>
    <col min="7701" max="7701" width="1.44140625" style="96" customWidth="1"/>
    <col min="7702" max="7702" width="12.77734375" style="96" customWidth="1"/>
    <col min="7703" max="7704" width="12.44140625" style="96" bestFit="1" customWidth="1"/>
    <col min="7705" max="7936" width="8.77734375" style="96"/>
    <col min="7937" max="7937" width="3.6640625" style="96" customWidth="1"/>
    <col min="7938" max="7938" width="2.33203125" style="96" customWidth="1"/>
    <col min="7939" max="7939" width="14.44140625" style="96" customWidth="1"/>
    <col min="7940" max="7940" width="8.77734375" style="96" customWidth="1"/>
    <col min="7941" max="7941" width="1.44140625" style="96" customWidth="1"/>
    <col min="7942" max="7946" width="5.77734375" style="96" customWidth="1"/>
    <col min="7947" max="7947" width="7" style="96" customWidth="1"/>
    <col min="7948" max="7953" width="6" style="96" customWidth="1"/>
    <col min="7954" max="7956" width="5.44140625" style="96" customWidth="1"/>
    <col min="7957" max="7957" width="1.44140625" style="96" customWidth="1"/>
    <col min="7958" max="7958" width="12.77734375" style="96" customWidth="1"/>
    <col min="7959" max="7960" width="12.44140625" style="96" bestFit="1" customWidth="1"/>
    <col min="7961" max="8192" width="8.77734375" style="96"/>
    <col min="8193" max="8193" width="3.6640625" style="96" customWidth="1"/>
    <col min="8194" max="8194" width="2.33203125" style="96" customWidth="1"/>
    <col min="8195" max="8195" width="14.44140625" style="96" customWidth="1"/>
    <col min="8196" max="8196" width="8.77734375" style="96" customWidth="1"/>
    <col min="8197" max="8197" width="1.44140625" style="96" customWidth="1"/>
    <col min="8198" max="8202" width="5.77734375" style="96" customWidth="1"/>
    <col min="8203" max="8203" width="7" style="96" customWidth="1"/>
    <col min="8204" max="8209" width="6" style="96" customWidth="1"/>
    <col min="8210" max="8212" width="5.44140625" style="96" customWidth="1"/>
    <col min="8213" max="8213" width="1.44140625" style="96" customWidth="1"/>
    <col min="8214" max="8214" width="12.77734375" style="96" customWidth="1"/>
    <col min="8215" max="8216" width="12.44140625" style="96" bestFit="1" customWidth="1"/>
    <col min="8217" max="8448" width="8.77734375" style="96"/>
    <col min="8449" max="8449" width="3.6640625" style="96" customWidth="1"/>
    <col min="8450" max="8450" width="2.33203125" style="96" customWidth="1"/>
    <col min="8451" max="8451" width="14.44140625" style="96" customWidth="1"/>
    <col min="8452" max="8452" width="8.77734375" style="96" customWidth="1"/>
    <col min="8453" max="8453" width="1.44140625" style="96" customWidth="1"/>
    <col min="8454" max="8458" width="5.77734375" style="96" customWidth="1"/>
    <col min="8459" max="8459" width="7" style="96" customWidth="1"/>
    <col min="8460" max="8465" width="6" style="96" customWidth="1"/>
    <col min="8466" max="8468" width="5.44140625" style="96" customWidth="1"/>
    <col min="8469" max="8469" width="1.44140625" style="96" customWidth="1"/>
    <col min="8470" max="8470" width="12.77734375" style="96" customWidth="1"/>
    <col min="8471" max="8472" width="12.44140625" style="96" bestFit="1" customWidth="1"/>
    <col min="8473" max="8704" width="8.77734375" style="96"/>
    <col min="8705" max="8705" width="3.6640625" style="96" customWidth="1"/>
    <col min="8706" max="8706" width="2.33203125" style="96" customWidth="1"/>
    <col min="8707" max="8707" width="14.44140625" style="96" customWidth="1"/>
    <col min="8708" max="8708" width="8.77734375" style="96" customWidth="1"/>
    <col min="8709" max="8709" width="1.44140625" style="96" customWidth="1"/>
    <col min="8710" max="8714" width="5.77734375" style="96" customWidth="1"/>
    <col min="8715" max="8715" width="7" style="96" customWidth="1"/>
    <col min="8716" max="8721" width="6" style="96" customWidth="1"/>
    <col min="8722" max="8724" width="5.44140625" style="96" customWidth="1"/>
    <col min="8725" max="8725" width="1.44140625" style="96" customWidth="1"/>
    <col min="8726" max="8726" width="12.77734375" style="96" customWidth="1"/>
    <col min="8727" max="8728" width="12.44140625" style="96" bestFit="1" customWidth="1"/>
    <col min="8729" max="8960" width="8.77734375" style="96"/>
    <col min="8961" max="8961" width="3.6640625" style="96" customWidth="1"/>
    <col min="8962" max="8962" width="2.33203125" style="96" customWidth="1"/>
    <col min="8963" max="8963" width="14.44140625" style="96" customWidth="1"/>
    <col min="8964" max="8964" width="8.77734375" style="96" customWidth="1"/>
    <col min="8965" max="8965" width="1.44140625" style="96" customWidth="1"/>
    <col min="8966" max="8970" width="5.77734375" style="96" customWidth="1"/>
    <col min="8971" max="8971" width="7" style="96" customWidth="1"/>
    <col min="8972" max="8977" width="6" style="96" customWidth="1"/>
    <col min="8978" max="8980" width="5.44140625" style="96" customWidth="1"/>
    <col min="8981" max="8981" width="1.44140625" style="96" customWidth="1"/>
    <col min="8982" max="8982" width="12.77734375" style="96" customWidth="1"/>
    <col min="8983" max="8984" width="12.44140625" style="96" bestFit="1" customWidth="1"/>
    <col min="8985" max="9216" width="8.77734375" style="96"/>
    <col min="9217" max="9217" width="3.6640625" style="96" customWidth="1"/>
    <col min="9218" max="9218" width="2.33203125" style="96" customWidth="1"/>
    <col min="9219" max="9219" width="14.44140625" style="96" customWidth="1"/>
    <col min="9220" max="9220" width="8.77734375" style="96" customWidth="1"/>
    <col min="9221" max="9221" width="1.44140625" style="96" customWidth="1"/>
    <col min="9222" max="9226" width="5.77734375" style="96" customWidth="1"/>
    <col min="9227" max="9227" width="7" style="96" customWidth="1"/>
    <col min="9228" max="9233" width="6" style="96" customWidth="1"/>
    <col min="9234" max="9236" width="5.44140625" style="96" customWidth="1"/>
    <col min="9237" max="9237" width="1.44140625" style="96" customWidth="1"/>
    <col min="9238" max="9238" width="12.77734375" style="96" customWidth="1"/>
    <col min="9239" max="9240" width="12.44140625" style="96" bestFit="1" customWidth="1"/>
    <col min="9241" max="9472" width="8.77734375" style="96"/>
    <col min="9473" max="9473" width="3.6640625" style="96" customWidth="1"/>
    <col min="9474" max="9474" width="2.33203125" style="96" customWidth="1"/>
    <col min="9475" max="9475" width="14.44140625" style="96" customWidth="1"/>
    <col min="9476" max="9476" width="8.77734375" style="96" customWidth="1"/>
    <col min="9477" max="9477" width="1.44140625" style="96" customWidth="1"/>
    <col min="9478" max="9482" width="5.77734375" style="96" customWidth="1"/>
    <col min="9483" max="9483" width="7" style="96" customWidth="1"/>
    <col min="9484" max="9489" width="6" style="96" customWidth="1"/>
    <col min="9490" max="9492" width="5.44140625" style="96" customWidth="1"/>
    <col min="9493" max="9493" width="1.44140625" style="96" customWidth="1"/>
    <col min="9494" max="9494" width="12.77734375" style="96" customWidth="1"/>
    <col min="9495" max="9496" width="12.44140625" style="96" bestFit="1" customWidth="1"/>
    <col min="9497" max="9728" width="8.77734375" style="96"/>
    <col min="9729" max="9729" width="3.6640625" style="96" customWidth="1"/>
    <col min="9730" max="9730" width="2.33203125" style="96" customWidth="1"/>
    <col min="9731" max="9731" width="14.44140625" style="96" customWidth="1"/>
    <col min="9732" max="9732" width="8.77734375" style="96" customWidth="1"/>
    <col min="9733" max="9733" width="1.44140625" style="96" customWidth="1"/>
    <col min="9734" max="9738" width="5.77734375" style="96" customWidth="1"/>
    <col min="9739" max="9739" width="7" style="96" customWidth="1"/>
    <col min="9740" max="9745" width="6" style="96" customWidth="1"/>
    <col min="9746" max="9748" width="5.44140625" style="96" customWidth="1"/>
    <col min="9749" max="9749" width="1.44140625" style="96" customWidth="1"/>
    <col min="9750" max="9750" width="12.77734375" style="96" customWidth="1"/>
    <col min="9751" max="9752" width="12.44140625" style="96" bestFit="1" customWidth="1"/>
    <col min="9753" max="9984" width="8.77734375" style="96"/>
    <col min="9985" max="9985" width="3.6640625" style="96" customWidth="1"/>
    <col min="9986" max="9986" width="2.33203125" style="96" customWidth="1"/>
    <col min="9987" max="9987" width="14.44140625" style="96" customWidth="1"/>
    <col min="9988" max="9988" width="8.77734375" style="96" customWidth="1"/>
    <col min="9989" max="9989" width="1.44140625" style="96" customWidth="1"/>
    <col min="9990" max="9994" width="5.77734375" style="96" customWidth="1"/>
    <col min="9995" max="9995" width="7" style="96" customWidth="1"/>
    <col min="9996" max="10001" width="6" style="96" customWidth="1"/>
    <col min="10002" max="10004" width="5.44140625" style="96" customWidth="1"/>
    <col min="10005" max="10005" width="1.44140625" style="96" customWidth="1"/>
    <col min="10006" max="10006" width="12.77734375" style="96" customWidth="1"/>
    <col min="10007" max="10008" width="12.44140625" style="96" bestFit="1" customWidth="1"/>
    <col min="10009" max="10240" width="8.77734375" style="96"/>
    <col min="10241" max="10241" width="3.6640625" style="96" customWidth="1"/>
    <col min="10242" max="10242" width="2.33203125" style="96" customWidth="1"/>
    <col min="10243" max="10243" width="14.44140625" style="96" customWidth="1"/>
    <col min="10244" max="10244" width="8.77734375" style="96" customWidth="1"/>
    <col min="10245" max="10245" width="1.44140625" style="96" customWidth="1"/>
    <col min="10246" max="10250" width="5.77734375" style="96" customWidth="1"/>
    <col min="10251" max="10251" width="7" style="96" customWidth="1"/>
    <col min="10252" max="10257" width="6" style="96" customWidth="1"/>
    <col min="10258" max="10260" width="5.44140625" style="96" customWidth="1"/>
    <col min="10261" max="10261" width="1.44140625" style="96" customWidth="1"/>
    <col min="10262" max="10262" width="12.77734375" style="96" customWidth="1"/>
    <col min="10263" max="10264" width="12.44140625" style="96" bestFit="1" customWidth="1"/>
    <col min="10265" max="10496" width="8.77734375" style="96"/>
    <col min="10497" max="10497" width="3.6640625" style="96" customWidth="1"/>
    <col min="10498" max="10498" width="2.33203125" style="96" customWidth="1"/>
    <col min="10499" max="10499" width="14.44140625" style="96" customWidth="1"/>
    <col min="10500" max="10500" width="8.77734375" style="96" customWidth="1"/>
    <col min="10501" max="10501" width="1.44140625" style="96" customWidth="1"/>
    <col min="10502" max="10506" width="5.77734375" style="96" customWidth="1"/>
    <col min="10507" max="10507" width="7" style="96" customWidth="1"/>
    <col min="10508" max="10513" width="6" style="96" customWidth="1"/>
    <col min="10514" max="10516" width="5.44140625" style="96" customWidth="1"/>
    <col min="10517" max="10517" width="1.44140625" style="96" customWidth="1"/>
    <col min="10518" max="10518" width="12.77734375" style="96" customWidth="1"/>
    <col min="10519" max="10520" width="12.44140625" style="96" bestFit="1" customWidth="1"/>
    <col min="10521" max="10752" width="8.77734375" style="96"/>
    <col min="10753" max="10753" width="3.6640625" style="96" customWidth="1"/>
    <col min="10754" max="10754" width="2.33203125" style="96" customWidth="1"/>
    <col min="10755" max="10755" width="14.44140625" style="96" customWidth="1"/>
    <col min="10756" max="10756" width="8.77734375" style="96" customWidth="1"/>
    <col min="10757" max="10757" width="1.44140625" style="96" customWidth="1"/>
    <col min="10758" max="10762" width="5.77734375" style="96" customWidth="1"/>
    <col min="10763" max="10763" width="7" style="96" customWidth="1"/>
    <col min="10764" max="10769" width="6" style="96" customWidth="1"/>
    <col min="10770" max="10772" width="5.44140625" style="96" customWidth="1"/>
    <col min="10773" max="10773" width="1.44140625" style="96" customWidth="1"/>
    <col min="10774" max="10774" width="12.77734375" style="96" customWidth="1"/>
    <col min="10775" max="10776" width="12.44140625" style="96" bestFit="1" customWidth="1"/>
    <col min="10777" max="11008" width="8.77734375" style="96"/>
    <col min="11009" max="11009" width="3.6640625" style="96" customWidth="1"/>
    <col min="11010" max="11010" width="2.33203125" style="96" customWidth="1"/>
    <col min="11011" max="11011" width="14.44140625" style="96" customWidth="1"/>
    <col min="11012" max="11012" width="8.77734375" style="96" customWidth="1"/>
    <col min="11013" max="11013" width="1.44140625" style="96" customWidth="1"/>
    <col min="11014" max="11018" width="5.77734375" style="96" customWidth="1"/>
    <col min="11019" max="11019" width="7" style="96" customWidth="1"/>
    <col min="11020" max="11025" width="6" style="96" customWidth="1"/>
    <col min="11026" max="11028" width="5.44140625" style="96" customWidth="1"/>
    <col min="11029" max="11029" width="1.44140625" style="96" customWidth="1"/>
    <col min="11030" max="11030" width="12.77734375" style="96" customWidth="1"/>
    <col min="11031" max="11032" width="12.44140625" style="96" bestFit="1" customWidth="1"/>
    <col min="11033" max="11264" width="8.77734375" style="96"/>
    <col min="11265" max="11265" width="3.6640625" style="96" customWidth="1"/>
    <col min="11266" max="11266" width="2.33203125" style="96" customWidth="1"/>
    <col min="11267" max="11267" width="14.44140625" style="96" customWidth="1"/>
    <col min="11268" max="11268" width="8.77734375" style="96" customWidth="1"/>
    <col min="11269" max="11269" width="1.44140625" style="96" customWidth="1"/>
    <col min="11270" max="11274" width="5.77734375" style="96" customWidth="1"/>
    <col min="11275" max="11275" width="7" style="96" customWidth="1"/>
    <col min="11276" max="11281" width="6" style="96" customWidth="1"/>
    <col min="11282" max="11284" width="5.44140625" style="96" customWidth="1"/>
    <col min="11285" max="11285" width="1.44140625" style="96" customWidth="1"/>
    <col min="11286" max="11286" width="12.77734375" style="96" customWidth="1"/>
    <col min="11287" max="11288" width="12.44140625" style="96" bestFit="1" customWidth="1"/>
    <col min="11289" max="11520" width="8.77734375" style="96"/>
    <col min="11521" max="11521" width="3.6640625" style="96" customWidth="1"/>
    <col min="11522" max="11522" width="2.33203125" style="96" customWidth="1"/>
    <col min="11523" max="11523" width="14.44140625" style="96" customWidth="1"/>
    <col min="11524" max="11524" width="8.77734375" style="96" customWidth="1"/>
    <col min="11525" max="11525" width="1.44140625" style="96" customWidth="1"/>
    <col min="11526" max="11530" width="5.77734375" style="96" customWidth="1"/>
    <col min="11531" max="11531" width="7" style="96" customWidth="1"/>
    <col min="11532" max="11537" width="6" style="96" customWidth="1"/>
    <col min="11538" max="11540" width="5.44140625" style="96" customWidth="1"/>
    <col min="11541" max="11541" width="1.44140625" style="96" customWidth="1"/>
    <col min="11542" max="11542" width="12.77734375" style="96" customWidth="1"/>
    <col min="11543" max="11544" width="12.44140625" style="96" bestFit="1" customWidth="1"/>
    <col min="11545" max="11776" width="8.77734375" style="96"/>
    <col min="11777" max="11777" width="3.6640625" style="96" customWidth="1"/>
    <col min="11778" max="11778" width="2.33203125" style="96" customWidth="1"/>
    <col min="11779" max="11779" width="14.44140625" style="96" customWidth="1"/>
    <col min="11780" max="11780" width="8.77734375" style="96" customWidth="1"/>
    <col min="11781" max="11781" width="1.44140625" style="96" customWidth="1"/>
    <col min="11782" max="11786" width="5.77734375" style="96" customWidth="1"/>
    <col min="11787" max="11787" width="7" style="96" customWidth="1"/>
    <col min="11788" max="11793" width="6" style="96" customWidth="1"/>
    <col min="11794" max="11796" width="5.44140625" style="96" customWidth="1"/>
    <col min="11797" max="11797" width="1.44140625" style="96" customWidth="1"/>
    <col min="11798" max="11798" width="12.77734375" style="96" customWidth="1"/>
    <col min="11799" max="11800" width="12.44140625" style="96" bestFit="1" customWidth="1"/>
    <col min="11801" max="12032" width="8.77734375" style="96"/>
    <col min="12033" max="12033" width="3.6640625" style="96" customWidth="1"/>
    <col min="12034" max="12034" width="2.33203125" style="96" customWidth="1"/>
    <col min="12035" max="12035" width="14.44140625" style="96" customWidth="1"/>
    <col min="12036" max="12036" width="8.77734375" style="96" customWidth="1"/>
    <col min="12037" max="12037" width="1.44140625" style="96" customWidth="1"/>
    <col min="12038" max="12042" width="5.77734375" style="96" customWidth="1"/>
    <col min="12043" max="12043" width="7" style="96" customWidth="1"/>
    <col min="12044" max="12049" width="6" style="96" customWidth="1"/>
    <col min="12050" max="12052" width="5.44140625" style="96" customWidth="1"/>
    <col min="12053" max="12053" width="1.44140625" style="96" customWidth="1"/>
    <col min="12054" max="12054" width="12.77734375" style="96" customWidth="1"/>
    <col min="12055" max="12056" width="12.44140625" style="96" bestFit="1" customWidth="1"/>
    <col min="12057" max="12288" width="8.77734375" style="96"/>
    <col min="12289" max="12289" width="3.6640625" style="96" customWidth="1"/>
    <col min="12290" max="12290" width="2.33203125" style="96" customWidth="1"/>
    <col min="12291" max="12291" width="14.44140625" style="96" customWidth="1"/>
    <col min="12292" max="12292" width="8.77734375" style="96" customWidth="1"/>
    <col min="12293" max="12293" width="1.44140625" style="96" customWidth="1"/>
    <col min="12294" max="12298" width="5.77734375" style="96" customWidth="1"/>
    <col min="12299" max="12299" width="7" style="96" customWidth="1"/>
    <col min="12300" max="12305" width="6" style="96" customWidth="1"/>
    <col min="12306" max="12308" width="5.44140625" style="96" customWidth="1"/>
    <col min="12309" max="12309" width="1.44140625" style="96" customWidth="1"/>
    <col min="12310" max="12310" width="12.77734375" style="96" customWidth="1"/>
    <col min="12311" max="12312" width="12.44140625" style="96" bestFit="1" customWidth="1"/>
    <col min="12313" max="12544" width="8.77734375" style="96"/>
    <col min="12545" max="12545" width="3.6640625" style="96" customWidth="1"/>
    <col min="12546" max="12546" width="2.33203125" style="96" customWidth="1"/>
    <col min="12547" max="12547" width="14.44140625" style="96" customWidth="1"/>
    <col min="12548" max="12548" width="8.77734375" style="96" customWidth="1"/>
    <col min="12549" max="12549" width="1.44140625" style="96" customWidth="1"/>
    <col min="12550" max="12554" width="5.77734375" style="96" customWidth="1"/>
    <col min="12555" max="12555" width="7" style="96" customWidth="1"/>
    <col min="12556" max="12561" width="6" style="96" customWidth="1"/>
    <col min="12562" max="12564" width="5.44140625" style="96" customWidth="1"/>
    <col min="12565" max="12565" width="1.44140625" style="96" customWidth="1"/>
    <col min="12566" max="12566" width="12.77734375" style="96" customWidth="1"/>
    <col min="12567" max="12568" width="12.44140625" style="96" bestFit="1" customWidth="1"/>
    <col min="12569" max="12800" width="8.77734375" style="96"/>
    <col min="12801" max="12801" width="3.6640625" style="96" customWidth="1"/>
    <col min="12802" max="12802" width="2.33203125" style="96" customWidth="1"/>
    <col min="12803" max="12803" width="14.44140625" style="96" customWidth="1"/>
    <col min="12804" max="12804" width="8.77734375" style="96" customWidth="1"/>
    <col min="12805" max="12805" width="1.44140625" style="96" customWidth="1"/>
    <col min="12806" max="12810" width="5.77734375" style="96" customWidth="1"/>
    <col min="12811" max="12811" width="7" style="96" customWidth="1"/>
    <col min="12812" max="12817" width="6" style="96" customWidth="1"/>
    <col min="12818" max="12820" width="5.44140625" style="96" customWidth="1"/>
    <col min="12821" max="12821" width="1.44140625" style="96" customWidth="1"/>
    <col min="12822" max="12822" width="12.77734375" style="96" customWidth="1"/>
    <col min="12823" max="12824" width="12.44140625" style="96" bestFit="1" customWidth="1"/>
    <col min="12825" max="13056" width="8.77734375" style="96"/>
    <col min="13057" max="13057" width="3.6640625" style="96" customWidth="1"/>
    <col min="13058" max="13058" width="2.33203125" style="96" customWidth="1"/>
    <col min="13059" max="13059" width="14.44140625" style="96" customWidth="1"/>
    <col min="13060" max="13060" width="8.77734375" style="96" customWidth="1"/>
    <col min="13061" max="13061" width="1.44140625" style="96" customWidth="1"/>
    <col min="13062" max="13066" width="5.77734375" style="96" customWidth="1"/>
    <col min="13067" max="13067" width="7" style="96" customWidth="1"/>
    <col min="13068" max="13073" width="6" style="96" customWidth="1"/>
    <col min="13074" max="13076" width="5.44140625" style="96" customWidth="1"/>
    <col min="13077" max="13077" width="1.44140625" style="96" customWidth="1"/>
    <col min="13078" max="13078" width="12.77734375" style="96" customWidth="1"/>
    <col min="13079" max="13080" width="12.44140625" style="96" bestFit="1" customWidth="1"/>
    <col min="13081" max="13312" width="8.77734375" style="96"/>
    <col min="13313" max="13313" width="3.6640625" style="96" customWidth="1"/>
    <col min="13314" max="13314" width="2.33203125" style="96" customWidth="1"/>
    <col min="13315" max="13315" width="14.44140625" style="96" customWidth="1"/>
    <col min="13316" max="13316" width="8.77734375" style="96" customWidth="1"/>
    <col min="13317" max="13317" width="1.44140625" style="96" customWidth="1"/>
    <col min="13318" max="13322" width="5.77734375" style="96" customWidth="1"/>
    <col min="13323" max="13323" width="7" style="96" customWidth="1"/>
    <col min="13324" max="13329" width="6" style="96" customWidth="1"/>
    <col min="13330" max="13332" width="5.44140625" style="96" customWidth="1"/>
    <col min="13333" max="13333" width="1.44140625" style="96" customWidth="1"/>
    <col min="13334" max="13334" width="12.77734375" style="96" customWidth="1"/>
    <col min="13335" max="13336" width="12.44140625" style="96" bestFit="1" customWidth="1"/>
    <col min="13337" max="13568" width="8.77734375" style="96"/>
    <col min="13569" max="13569" width="3.6640625" style="96" customWidth="1"/>
    <col min="13570" max="13570" width="2.33203125" style="96" customWidth="1"/>
    <col min="13571" max="13571" width="14.44140625" style="96" customWidth="1"/>
    <col min="13572" max="13572" width="8.77734375" style="96" customWidth="1"/>
    <col min="13573" max="13573" width="1.44140625" style="96" customWidth="1"/>
    <col min="13574" max="13578" width="5.77734375" style="96" customWidth="1"/>
    <col min="13579" max="13579" width="7" style="96" customWidth="1"/>
    <col min="13580" max="13585" width="6" style="96" customWidth="1"/>
    <col min="13586" max="13588" width="5.44140625" style="96" customWidth="1"/>
    <col min="13589" max="13589" width="1.44140625" style="96" customWidth="1"/>
    <col min="13590" max="13590" width="12.77734375" style="96" customWidth="1"/>
    <col min="13591" max="13592" width="12.44140625" style="96" bestFit="1" customWidth="1"/>
    <col min="13593" max="13824" width="8.77734375" style="96"/>
    <col min="13825" max="13825" width="3.6640625" style="96" customWidth="1"/>
    <col min="13826" max="13826" width="2.33203125" style="96" customWidth="1"/>
    <col min="13827" max="13827" width="14.44140625" style="96" customWidth="1"/>
    <col min="13828" max="13828" width="8.77734375" style="96" customWidth="1"/>
    <col min="13829" max="13829" width="1.44140625" style="96" customWidth="1"/>
    <col min="13830" max="13834" width="5.77734375" style="96" customWidth="1"/>
    <col min="13835" max="13835" width="7" style="96" customWidth="1"/>
    <col min="13836" max="13841" width="6" style="96" customWidth="1"/>
    <col min="13842" max="13844" width="5.44140625" style="96" customWidth="1"/>
    <col min="13845" max="13845" width="1.44140625" style="96" customWidth="1"/>
    <col min="13846" max="13846" width="12.77734375" style="96" customWidth="1"/>
    <col min="13847" max="13848" width="12.44140625" style="96" bestFit="1" customWidth="1"/>
    <col min="13849" max="14080" width="8.77734375" style="96"/>
    <col min="14081" max="14081" width="3.6640625" style="96" customWidth="1"/>
    <col min="14082" max="14082" width="2.33203125" style="96" customWidth="1"/>
    <col min="14083" max="14083" width="14.44140625" style="96" customWidth="1"/>
    <col min="14084" max="14084" width="8.77734375" style="96" customWidth="1"/>
    <col min="14085" max="14085" width="1.44140625" style="96" customWidth="1"/>
    <col min="14086" max="14090" width="5.77734375" style="96" customWidth="1"/>
    <col min="14091" max="14091" width="7" style="96" customWidth="1"/>
    <col min="14092" max="14097" width="6" style="96" customWidth="1"/>
    <col min="14098" max="14100" width="5.44140625" style="96" customWidth="1"/>
    <col min="14101" max="14101" width="1.44140625" style="96" customWidth="1"/>
    <col min="14102" max="14102" width="12.77734375" style="96" customWidth="1"/>
    <col min="14103" max="14104" width="12.44140625" style="96" bestFit="1" customWidth="1"/>
    <col min="14105" max="14336" width="8.77734375" style="96"/>
    <col min="14337" max="14337" width="3.6640625" style="96" customWidth="1"/>
    <col min="14338" max="14338" width="2.33203125" style="96" customWidth="1"/>
    <col min="14339" max="14339" width="14.44140625" style="96" customWidth="1"/>
    <col min="14340" max="14340" width="8.77734375" style="96" customWidth="1"/>
    <col min="14341" max="14341" width="1.44140625" style="96" customWidth="1"/>
    <col min="14342" max="14346" width="5.77734375" style="96" customWidth="1"/>
    <col min="14347" max="14347" width="7" style="96" customWidth="1"/>
    <col min="14348" max="14353" width="6" style="96" customWidth="1"/>
    <col min="14354" max="14356" width="5.44140625" style="96" customWidth="1"/>
    <col min="14357" max="14357" width="1.44140625" style="96" customWidth="1"/>
    <col min="14358" max="14358" width="12.77734375" style="96" customWidth="1"/>
    <col min="14359" max="14360" width="12.44140625" style="96" bestFit="1" customWidth="1"/>
    <col min="14361" max="14592" width="8.77734375" style="96"/>
    <col min="14593" max="14593" width="3.6640625" style="96" customWidth="1"/>
    <col min="14594" max="14594" width="2.33203125" style="96" customWidth="1"/>
    <col min="14595" max="14595" width="14.44140625" style="96" customWidth="1"/>
    <col min="14596" max="14596" width="8.77734375" style="96" customWidth="1"/>
    <col min="14597" max="14597" width="1.44140625" style="96" customWidth="1"/>
    <col min="14598" max="14602" width="5.77734375" style="96" customWidth="1"/>
    <col min="14603" max="14603" width="7" style="96" customWidth="1"/>
    <col min="14604" max="14609" width="6" style="96" customWidth="1"/>
    <col min="14610" max="14612" width="5.44140625" style="96" customWidth="1"/>
    <col min="14613" max="14613" width="1.44140625" style="96" customWidth="1"/>
    <col min="14614" max="14614" width="12.77734375" style="96" customWidth="1"/>
    <col min="14615" max="14616" width="12.44140625" style="96" bestFit="1" customWidth="1"/>
    <col min="14617" max="14848" width="8.77734375" style="96"/>
    <col min="14849" max="14849" width="3.6640625" style="96" customWidth="1"/>
    <col min="14850" max="14850" width="2.33203125" style="96" customWidth="1"/>
    <col min="14851" max="14851" width="14.44140625" style="96" customWidth="1"/>
    <col min="14852" max="14852" width="8.77734375" style="96" customWidth="1"/>
    <col min="14853" max="14853" width="1.44140625" style="96" customWidth="1"/>
    <col min="14854" max="14858" width="5.77734375" style="96" customWidth="1"/>
    <col min="14859" max="14859" width="7" style="96" customWidth="1"/>
    <col min="14860" max="14865" width="6" style="96" customWidth="1"/>
    <col min="14866" max="14868" width="5.44140625" style="96" customWidth="1"/>
    <col min="14869" max="14869" width="1.44140625" style="96" customWidth="1"/>
    <col min="14870" max="14870" width="12.77734375" style="96" customWidth="1"/>
    <col min="14871" max="14872" width="12.44140625" style="96" bestFit="1" customWidth="1"/>
    <col min="14873" max="15104" width="8.77734375" style="96"/>
    <col min="15105" max="15105" width="3.6640625" style="96" customWidth="1"/>
    <col min="15106" max="15106" width="2.33203125" style="96" customWidth="1"/>
    <col min="15107" max="15107" width="14.44140625" style="96" customWidth="1"/>
    <col min="15108" max="15108" width="8.77734375" style="96" customWidth="1"/>
    <col min="15109" max="15109" width="1.44140625" style="96" customWidth="1"/>
    <col min="15110" max="15114" width="5.77734375" style="96" customWidth="1"/>
    <col min="15115" max="15115" width="7" style="96" customWidth="1"/>
    <col min="15116" max="15121" width="6" style="96" customWidth="1"/>
    <col min="15122" max="15124" width="5.44140625" style="96" customWidth="1"/>
    <col min="15125" max="15125" width="1.44140625" style="96" customWidth="1"/>
    <col min="15126" max="15126" width="12.77734375" style="96" customWidth="1"/>
    <col min="15127" max="15128" width="12.44140625" style="96" bestFit="1" customWidth="1"/>
    <col min="15129" max="15360" width="8.77734375" style="96"/>
    <col min="15361" max="15361" width="3.6640625" style="96" customWidth="1"/>
    <col min="15362" max="15362" width="2.33203125" style="96" customWidth="1"/>
    <col min="15363" max="15363" width="14.44140625" style="96" customWidth="1"/>
    <col min="15364" max="15364" width="8.77734375" style="96" customWidth="1"/>
    <col min="15365" max="15365" width="1.44140625" style="96" customWidth="1"/>
    <col min="15366" max="15370" width="5.77734375" style="96" customWidth="1"/>
    <col min="15371" max="15371" width="7" style="96" customWidth="1"/>
    <col min="15372" max="15377" width="6" style="96" customWidth="1"/>
    <col min="15378" max="15380" width="5.44140625" style="96" customWidth="1"/>
    <col min="15381" max="15381" width="1.44140625" style="96" customWidth="1"/>
    <col min="15382" max="15382" width="12.77734375" style="96" customWidth="1"/>
    <col min="15383" max="15384" width="12.44140625" style="96" bestFit="1" customWidth="1"/>
    <col min="15385" max="15616" width="8.77734375" style="96"/>
    <col min="15617" max="15617" width="3.6640625" style="96" customWidth="1"/>
    <col min="15618" max="15618" width="2.33203125" style="96" customWidth="1"/>
    <col min="15619" max="15619" width="14.44140625" style="96" customWidth="1"/>
    <col min="15620" max="15620" width="8.77734375" style="96" customWidth="1"/>
    <col min="15621" max="15621" width="1.44140625" style="96" customWidth="1"/>
    <col min="15622" max="15626" width="5.77734375" style="96" customWidth="1"/>
    <col min="15627" max="15627" width="7" style="96" customWidth="1"/>
    <col min="15628" max="15633" width="6" style="96" customWidth="1"/>
    <col min="15634" max="15636" width="5.44140625" style="96" customWidth="1"/>
    <col min="15637" max="15637" width="1.44140625" style="96" customWidth="1"/>
    <col min="15638" max="15638" width="12.77734375" style="96" customWidth="1"/>
    <col min="15639" max="15640" width="12.44140625" style="96" bestFit="1" customWidth="1"/>
    <col min="15641" max="15872" width="8.77734375" style="96"/>
    <col min="15873" max="15873" width="3.6640625" style="96" customWidth="1"/>
    <col min="15874" max="15874" width="2.33203125" style="96" customWidth="1"/>
    <col min="15875" max="15875" width="14.44140625" style="96" customWidth="1"/>
    <col min="15876" max="15876" width="8.77734375" style="96" customWidth="1"/>
    <col min="15877" max="15877" width="1.44140625" style="96" customWidth="1"/>
    <col min="15878" max="15882" width="5.77734375" style="96" customWidth="1"/>
    <col min="15883" max="15883" width="7" style="96" customWidth="1"/>
    <col min="15884" max="15889" width="6" style="96" customWidth="1"/>
    <col min="15890" max="15892" width="5.44140625" style="96" customWidth="1"/>
    <col min="15893" max="15893" width="1.44140625" style="96" customWidth="1"/>
    <col min="15894" max="15894" width="12.77734375" style="96" customWidth="1"/>
    <col min="15895" max="15896" width="12.44140625" style="96" bestFit="1" customWidth="1"/>
    <col min="15897" max="16128" width="8.77734375" style="96"/>
    <col min="16129" max="16129" width="3.6640625" style="96" customWidth="1"/>
    <col min="16130" max="16130" width="2.33203125" style="96" customWidth="1"/>
    <col min="16131" max="16131" width="14.44140625" style="96" customWidth="1"/>
    <col min="16132" max="16132" width="8.77734375" style="96" customWidth="1"/>
    <col min="16133" max="16133" width="1.44140625" style="96" customWidth="1"/>
    <col min="16134" max="16138" width="5.77734375" style="96" customWidth="1"/>
    <col min="16139" max="16139" width="7" style="96" customWidth="1"/>
    <col min="16140" max="16145" width="6" style="96" customWidth="1"/>
    <col min="16146" max="16148" width="5.44140625" style="96" customWidth="1"/>
    <col min="16149" max="16149" width="1.44140625" style="96" customWidth="1"/>
    <col min="16150" max="16150" width="12.77734375" style="96" customWidth="1"/>
    <col min="16151" max="16152" width="12.44140625" style="96" bestFit="1" customWidth="1"/>
    <col min="16153" max="16384" width="8.77734375" style="96"/>
  </cols>
  <sheetData>
    <row r="1" spans="1:28" ht="18.75" customHeight="1" x14ac:dyDescent="0.25">
      <c r="A1" s="1"/>
      <c r="B1" s="2"/>
      <c r="C1" s="2"/>
      <c r="D1" s="2"/>
      <c r="E1" s="2"/>
      <c r="F1" s="2"/>
      <c r="G1" s="2"/>
      <c r="H1" s="2"/>
      <c r="I1" s="2"/>
      <c r="J1" s="3" t="s">
        <v>61</v>
      </c>
      <c r="K1" s="2"/>
      <c r="L1" s="2"/>
      <c r="M1" s="2"/>
      <c r="N1" s="2"/>
      <c r="O1" s="2"/>
      <c r="P1" s="2"/>
      <c r="Q1" s="2"/>
      <c r="R1" s="2"/>
      <c r="S1" s="2"/>
      <c r="T1" s="95"/>
    </row>
    <row r="2" spans="1:28" ht="18.75" customHeight="1" x14ac:dyDescent="0.25">
      <c r="A2" s="5" t="s">
        <v>62</v>
      </c>
      <c r="B2" s="6"/>
      <c r="C2" s="6"/>
      <c r="D2" s="6"/>
      <c r="E2" s="6"/>
      <c r="F2" s="6"/>
      <c r="G2" s="6"/>
      <c r="H2" s="6"/>
      <c r="I2" s="6"/>
      <c r="J2" s="6"/>
      <c r="K2" s="6"/>
      <c r="L2" s="6"/>
      <c r="M2" s="6"/>
      <c r="N2" s="6"/>
      <c r="O2" s="6"/>
      <c r="P2" s="6"/>
      <c r="Q2" s="6"/>
      <c r="R2" s="6"/>
      <c r="S2" s="6"/>
      <c r="T2" s="7"/>
      <c r="U2" s="97"/>
      <c r="V2" s="169"/>
      <c r="W2" s="98"/>
      <c r="X2" s="98"/>
      <c r="Y2" s="98"/>
      <c r="Z2" s="98"/>
      <c r="AA2" s="98"/>
      <c r="AB2" s="98"/>
    </row>
    <row r="3" spans="1:28" ht="18.75" customHeight="1" x14ac:dyDescent="0.25">
      <c r="A3" s="8"/>
      <c r="B3" s="9" t="s">
        <v>53</v>
      </c>
      <c r="C3" s="9"/>
      <c r="D3" s="9"/>
      <c r="E3" s="9"/>
      <c r="F3" s="9"/>
      <c r="G3" s="9"/>
      <c r="H3" s="9"/>
      <c r="I3" s="9"/>
      <c r="J3" s="9"/>
      <c r="K3" s="9"/>
      <c r="L3" s="9"/>
      <c r="M3" s="9"/>
      <c r="N3" s="9"/>
      <c r="O3" s="9"/>
      <c r="P3" s="9"/>
      <c r="Q3" s="9"/>
      <c r="R3" s="9"/>
      <c r="S3" s="9"/>
      <c r="T3" s="10"/>
      <c r="U3" s="97"/>
      <c r="V3" s="169"/>
      <c r="W3" s="98"/>
      <c r="X3" s="98"/>
      <c r="Y3" s="98"/>
      <c r="Z3" s="98"/>
      <c r="AA3" s="98"/>
      <c r="AB3" s="98"/>
    </row>
    <row r="4" spans="1:28" s="100" customFormat="1" ht="27" customHeight="1" x14ac:dyDescent="0.25">
      <c r="A4" s="194"/>
      <c r="B4" s="386" t="s">
        <v>0</v>
      </c>
      <c r="C4" s="353"/>
      <c r="D4" s="354"/>
      <c r="E4" s="355"/>
      <c r="F4" s="387" t="s">
        <v>1</v>
      </c>
      <c r="G4" s="353"/>
      <c r="H4" s="378"/>
      <c r="I4" s="379"/>
      <c r="J4" s="387" t="s">
        <v>2</v>
      </c>
      <c r="K4" s="353"/>
      <c r="L4" s="380"/>
      <c r="M4" s="381"/>
      <c r="N4" s="381"/>
      <c r="O4" s="381"/>
      <c r="P4" s="381"/>
      <c r="Q4" s="381"/>
      <c r="R4" s="381"/>
      <c r="S4" s="381"/>
      <c r="T4" s="382"/>
      <c r="U4" s="99"/>
      <c r="V4" s="169"/>
      <c r="W4" s="98"/>
      <c r="X4" s="98"/>
      <c r="Y4" s="98"/>
      <c r="Z4" s="98"/>
      <c r="AA4" s="98"/>
      <c r="AB4" s="98"/>
    </row>
    <row r="5" spans="1:28" ht="15" customHeight="1" x14ac:dyDescent="0.25">
      <c r="A5" s="341" t="s">
        <v>11</v>
      </c>
      <c r="B5" s="11"/>
      <c r="C5" s="12"/>
      <c r="D5" s="13"/>
      <c r="E5" s="101"/>
      <c r="F5" s="102"/>
      <c r="G5" s="101"/>
      <c r="H5" s="101"/>
      <c r="I5" s="101"/>
      <c r="J5" s="14"/>
      <c r="K5" s="14"/>
      <c r="L5" s="170"/>
      <c r="M5" s="170"/>
      <c r="N5" s="182"/>
      <c r="O5" s="182"/>
      <c r="P5" s="388" t="s">
        <v>42</v>
      </c>
      <c r="Q5" s="384"/>
      <c r="R5" s="384"/>
      <c r="S5" s="384"/>
      <c r="T5" s="385"/>
      <c r="U5" s="97"/>
      <c r="V5" s="169"/>
      <c r="W5" s="98"/>
      <c r="X5" s="98"/>
      <c r="Y5" s="98"/>
      <c r="Z5" s="98"/>
      <c r="AA5" s="98"/>
      <c r="AB5" s="98"/>
    </row>
    <row r="6" spans="1:28" ht="15" customHeight="1" x14ac:dyDescent="0.25">
      <c r="A6" s="347"/>
      <c r="B6" s="15"/>
      <c r="C6" s="176"/>
      <c r="D6" s="176"/>
      <c r="E6" s="102"/>
      <c r="G6" s="389" t="s">
        <v>14</v>
      </c>
      <c r="H6" s="389"/>
      <c r="I6" s="389"/>
      <c r="J6" s="389"/>
      <c r="L6" s="170"/>
      <c r="M6" s="170"/>
      <c r="N6" s="182"/>
      <c r="O6" s="182"/>
      <c r="P6" s="390" t="s">
        <v>49</v>
      </c>
      <c r="Q6" s="391"/>
      <c r="R6" s="391"/>
      <c r="S6" s="391"/>
      <c r="T6" s="392"/>
      <c r="U6" s="97"/>
      <c r="V6" s="98"/>
      <c r="W6" s="98"/>
      <c r="X6" s="98"/>
      <c r="Y6" s="98"/>
      <c r="Z6" s="98"/>
      <c r="AA6" s="98"/>
      <c r="AB6" s="98"/>
    </row>
    <row r="7" spans="1:28" ht="15" customHeight="1" x14ac:dyDescent="0.25">
      <c r="A7" s="347"/>
      <c r="B7" s="15"/>
      <c r="C7" s="176"/>
      <c r="D7" s="176"/>
      <c r="E7" s="102"/>
      <c r="F7" s="102"/>
      <c r="L7" s="170"/>
      <c r="M7" s="170"/>
      <c r="N7" s="182"/>
      <c r="O7" s="182"/>
      <c r="P7" s="393"/>
      <c r="Q7" s="391"/>
      <c r="R7" s="391"/>
      <c r="S7" s="391"/>
      <c r="T7" s="392"/>
      <c r="U7" s="97"/>
      <c r="V7" s="98"/>
      <c r="W7" s="98"/>
      <c r="X7" s="98"/>
      <c r="Y7" s="98"/>
      <c r="Z7" s="98"/>
      <c r="AA7" s="98"/>
      <c r="AB7" s="98"/>
    </row>
    <row r="8" spans="1:28" ht="15" customHeight="1" x14ac:dyDescent="0.25">
      <c r="A8" s="347"/>
      <c r="B8" s="15"/>
      <c r="C8" s="15"/>
      <c r="D8" s="15"/>
      <c r="E8" s="102"/>
      <c r="F8" s="102"/>
      <c r="G8" s="394" t="s">
        <v>15</v>
      </c>
      <c r="H8" s="394"/>
      <c r="I8" s="394"/>
      <c r="J8" s="394"/>
      <c r="L8" s="170"/>
      <c r="M8" s="175"/>
      <c r="N8" s="175"/>
      <c r="O8" s="175"/>
      <c r="P8" s="395" t="s">
        <v>50</v>
      </c>
      <c r="Q8" s="396"/>
      <c r="R8" s="396"/>
      <c r="S8" s="396"/>
      <c r="T8" s="397"/>
      <c r="U8" s="97"/>
      <c r="Y8" s="98"/>
      <c r="Z8" s="98"/>
      <c r="AA8" s="98"/>
      <c r="AB8" s="98"/>
    </row>
    <row r="9" spans="1:28" ht="15" customHeight="1" x14ac:dyDescent="0.25">
      <c r="A9" s="347"/>
      <c r="B9" s="17"/>
      <c r="C9" s="15"/>
      <c r="D9" s="15"/>
      <c r="E9" s="102"/>
      <c r="F9" s="102"/>
      <c r="L9" s="170"/>
      <c r="M9" s="203"/>
      <c r="N9" s="203"/>
      <c r="O9" s="203"/>
      <c r="P9" s="398" t="s">
        <v>45</v>
      </c>
      <c r="Q9" s="399"/>
      <c r="R9" s="399"/>
      <c r="S9" s="399"/>
      <c r="T9" s="400"/>
      <c r="U9" s="97"/>
      <c r="V9" s="175"/>
      <c r="W9" s="12"/>
      <c r="X9" s="13"/>
      <c r="Y9" s="98"/>
      <c r="Z9" s="98"/>
      <c r="AA9" s="98"/>
      <c r="AB9" s="98"/>
    </row>
    <row r="10" spans="1:28" ht="15" customHeight="1" x14ac:dyDescent="0.25">
      <c r="A10" s="347"/>
      <c r="B10" s="15"/>
      <c r="C10" s="15"/>
      <c r="D10" s="15"/>
      <c r="E10" s="102"/>
      <c r="F10" s="102"/>
      <c r="H10" s="154" t="s">
        <v>16</v>
      </c>
      <c r="I10" s="19"/>
      <c r="J10" s="16"/>
      <c r="L10" s="170"/>
      <c r="M10" s="203"/>
      <c r="N10" s="203"/>
      <c r="O10" s="203"/>
      <c r="P10" s="398"/>
      <c r="Q10" s="399"/>
      <c r="R10" s="399"/>
      <c r="S10" s="399"/>
      <c r="T10" s="400"/>
      <c r="U10" s="97"/>
      <c r="V10" s="203"/>
      <c r="W10" s="203"/>
      <c r="X10" s="203"/>
      <c r="Y10" s="98"/>
      <c r="Z10" s="98"/>
      <c r="AA10" s="98"/>
      <c r="AB10" s="98"/>
    </row>
    <row r="11" spans="1:28" ht="15" customHeight="1" x14ac:dyDescent="0.25">
      <c r="A11" s="347"/>
      <c r="B11" s="17"/>
      <c r="C11" s="15"/>
      <c r="D11" s="15"/>
      <c r="E11" s="105"/>
      <c r="F11" s="105"/>
      <c r="H11" s="18" t="s">
        <v>17</v>
      </c>
      <c r="I11" s="19"/>
      <c r="J11" s="16"/>
      <c r="K11" s="198" t="s">
        <v>48</v>
      </c>
      <c r="L11" s="170"/>
      <c r="M11" s="203"/>
      <c r="N11" s="203"/>
      <c r="O11" s="203"/>
      <c r="P11" s="398"/>
      <c r="Q11" s="399"/>
      <c r="R11" s="399"/>
      <c r="S11" s="399"/>
      <c r="T11" s="400"/>
      <c r="U11" s="97"/>
      <c r="V11" s="203"/>
      <c r="W11" s="203"/>
      <c r="X11" s="203"/>
      <c r="Y11" s="98"/>
      <c r="Z11" s="98"/>
      <c r="AA11" s="98"/>
      <c r="AB11" s="98"/>
    </row>
    <row r="12" spans="1:28" ht="15" customHeight="1" x14ac:dyDescent="0.25">
      <c r="A12" s="347"/>
      <c r="B12" s="17"/>
      <c r="C12" s="17"/>
      <c r="D12" s="17"/>
      <c r="E12" s="106"/>
      <c r="F12" s="106"/>
      <c r="H12" s="306"/>
      <c r="I12" s="306"/>
      <c r="K12" s="343"/>
      <c r="L12" s="344"/>
      <c r="M12" s="344"/>
      <c r="N12" s="344"/>
      <c r="O12" s="174"/>
      <c r="P12" s="401" t="s">
        <v>46</v>
      </c>
      <c r="Q12" s="402"/>
      <c r="R12" s="402"/>
      <c r="S12" s="402"/>
      <c r="T12" s="403"/>
      <c r="U12" s="97"/>
      <c r="V12" s="203"/>
      <c r="W12" s="203"/>
      <c r="X12" s="203"/>
      <c r="Y12" s="98"/>
      <c r="Z12" s="98"/>
      <c r="AA12" s="98"/>
      <c r="AB12" s="98"/>
    </row>
    <row r="13" spans="1:28" ht="15" customHeight="1" x14ac:dyDescent="0.25">
      <c r="A13" s="347"/>
      <c r="B13" s="17"/>
      <c r="C13" s="17"/>
      <c r="D13" s="17"/>
      <c r="L13" s="170"/>
      <c r="M13" s="174"/>
      <c r="N13" s="174"/>
      <c r="O13" s="174"/>
      <c r="P13" s="401"/>
      <c r="Q13" s="402"/>
      <c r="R13" s="402"/>
      <c r="S13" s="402"/>
      <c r="T13" s="403"/>
      <c r="U13" s="97"/>
      <c r="V13" s="174"/>
      <c r="W13" s="174"/>
      <c r="X13" s="174"/>
      <c r="Y13" s="98"/>
      <c r="Z13" s="98"/>
      <c r="AA13" s="98"/>
      <c r="AB13" s="98"/>
    </row>
    <row r="14" spans="1:28" ht="15" customHeight="1" x14ac:dyDescent="0.25">
      <c r="A14" s="347"/>
      <c r="B14" s="20"/>
      <c r="C14" s="20"/>
      <c r="D14" s="20"/>
      <c r="L14" s="170"/>
      <c r="M14" s="174"/>
      <c r="N14" s="174"/>
      <c r="O14" s="174"/>
      <c r="P14" s="401"/>
      <c r="Q14" s="402"/>
      <c r="R14" s="402"/>
      <c r="S14" s="402"/>
      <c r="T14" s="403"/>
      <c r="U14" s="97"/>
      <c r="V14" s="174"/>
      <c r="W14" s="174"/>
      <c r="X14" s="174"/>
    </row>
    <row r="15" spans="1:28" ht="15" customHeight="1" x14ac:dyDescent="0.25">
      <c r="A15" s="347"/>
      <c r="B15" s="187"/>
      <c r="C15" s="188"/>
      <c r="D15" s="188"/>
      <c r="E15" s="115"/>
      <c r="F15" s="115"/>
      <c r="G15" s="115"/>
      <c r="H15" s="115"/>
      <c r="I15" s="115"/>
      <c r="J15" s="115"/>
      <c r="K15" s="115"/>
      <c r="L15" s="177"/>
      <c r="M15" s="115"/>
      <c r="N15" s="115"/>
      <c r="O15" s="189"/>
      <c r="P15" s="401"/>
      <c r="Q15" s="402"/>
      <c r="R15" s="402"/>
      <c r="S15" s="402"/>
      <c r="T15" s="403"/>
      <c r="U15" s="97"/>
      <c r="V15" s="174"/>
      <c r="W15" s="174"/>
      <c r="X15" s="174"/>
      <c r="Y15" s="174"/>
      <c r="Z15" s="174"/>
      <c r="AA15" s="174"/>
      <c r="AB15" s="174"/>
    </row>
    <row r="16" spans="1:28" ht="12.75" customHeight="1" x14ac:dyDescent="0.25">
      <c r="A16" s="340" t="s">
        <v>12</v>
      </c>
      <c r="B16" s="104"/>
      <c r="C16" s="97"/>
      <c r="D16" s="305" t="s">
        <v>54</v>
      </c>
      <c r="E16" s="305"/>
      <c r="F16" s="305"/>
      <c r="G16" s="305"/>
      <c r="H16" s="16" t="s">
        <v>6</v>
      </c>
      <c r="I16" s="25" t="s">
        <v>7</v>
      </c>
      <c r="J16" s="305" t="s">
        <v>55</v>
      </c>
      <c r="K16" s="305"/>
      <c r="L16" s="305"/>
      <c r="M16" s="305"/>
      <c r="N16" s="97"/>
      <c r="O16" s="97"/>
      <c r="P16" s="367" t="s">
        <v>60</v>
      </c>
      <c r="Q16" s="368"/>
      <c r="R16" s="368"/>
      <c r="S16" s="368"/>
      <c r="T16" s="369"/>
      <c r="U16" s="97"/>
      <c r="V16" s="174"/>
      <c r="W16" s="174"/>
      <c r="X16" s="174"/>
      <c r="Y16" s="174"/>
      <c r="Z16" s="174"/>
      <c r="AA16" s="174"/>
      <c r="AB16" s="174"/>
    </row>
    <row r="17" spans="1:28" ht="12.75" customHeight="1" x14ac:dyDescent="0.25">
      <c r="A17" s="341"/>
      <c r="B17" s="21"/>
      <c r="D17" s="307"/>
      <c r="E17" s="307"/>
      <c r="F17" s="307"/>
      <c r="G17" s="307"/>
      <c r="H17" s="23"/>
      <c r="I17" s="107"/>
      <c r="J17" s="308"/>
      <c r="K17" s="308"/>
      <c r="L17" s="308"/>
      <c r="M17" s="308"/>
      <c r="O17" s="97"/>
      <c r="P17" s="367"/>
      <c r="Q17" s="368"/>
      <c r="R17" s="368"/>
      <c r="S17" s="368"/>
      <c r="T17" s="369"/>
      <c r="U17" s="97"/>
      <c r="V17" s="174"/>
      <c r="W17" s="174"/>
      <c r="X17" s="174"/>
      <c r="Y17" s="174"/>
      <c r="Z17" s="174"/>
      <c r="AA17" s="174"/>
      <c r="AB17" s="174"/>
    </row>
    <row r="18" spans="1:28" ht="12.75" customHeight="1" x14ac:dyDescent="0.25">
      <c r="A18" s="341"/>
      <c r="B18" s="26"/>
      <c r="C18" s="26"/>
      <c r="E18" s="26"/>
      <c r="F18" s="26"/>
      <c r="G18" s="26"/>
      <c r="H18" s="16"/>
      <c r="I18" s="25"/>
      <c r="J18" s="26"/>
      <c r="K18" s="27"/>
      <c r="L18" s="171"/>
      <c r="M18" s="97"/>
      <c r="N18" s="97"/>
      <c r="O18" s="97"/>
      <c r="P18" s="367"/>
      <c r="Q18" s="368"/>
      <c r="R18" s="368"/>
      <c r="S18" s="368"/>
      <c r="T18" s="369"/>
      <c r="U18" s="97"/>
      <c r="V18" s="174"/>
      <c r="W18" s="174"/>
      <c r="X18" s="174"/>
      <c r="Y18" s="174"/>
      <c r="Z18" s="174"/>
      <c r="AA18" s="174"/>
      <c r="AB18" s="174"/>
    </row>
    <row r="19" spans="1:28" ht="12.75" customHeight="1" x14ac:dyDescent="0.25">
      <c r="A19" s="341"/>
      <c r="B19" s="26" t="s">
        <v>52</v>
      </c>
      <c r="C19" s="26"/>
      <c r="E19" s="26"/>
      <c r="F19" s="26"/>
      <c r="G19" s="26"/>
      <c r="H19" s="164"/>
      <c r="I19" s="156"/>
      <c r="J19" s="27"/>
      <c r="K19" s="27"/>
      <c r="L19" s="171"/>
      <c r="M19" s="203"/>
      <c r="N19" s="203"/>
      <c r="O19" s="203"/>
      <c r="P19" s="367"/>
      <c r="Q19" s="368"/>
      <c r="R19" s="368"/>
      <c r="S19" s="368"/>
      <c r="T19" s="369"/>
      <c r="U19" s="97"/>
      <c r="V19" s="174"/>
      <c r="W19" s="174"/>
      <c r="X19" s="174"/>
    </row>
    <row r="20" spans="1:28" ht="12.75" customHeight="1" x14ac:dyDescent="0.25">
      <c r="A20" s="341"/>
      <c r="B20" s="97"/>
      <c r="C20" s="97"/>
      <c r="D20" s="97"/>
      <c r="E20" s="97"/>
      <c r="H20" s="149"/>
      <c r="I20" s="157"/>
      <c r="K20" s="27"/>
      <c r="L20" s="171"/>
      <c r="M20" s="203"/>
      <c r="N20" s="203"/>
      <c r="O20" s="203"/>
      <c r="P20" s="301"/>
      <c r="Q20" s="302"/>
      <c r="R20" s="302"/>
      <c r="S20" s="302"/>
      <c r="T20" s="303"/>
      <c r="U20" s="97"/>
      <c r="V20" s="101"/>
      <c r="W20" s="101"/>
      <c r="X20" s="101"/>
    </row>
    <row r="21" spans="1:28" ht="12.75" customHeight="1" x14ac:dyDescent="0.25">
      <c r="A21" s="341"/>
      <c r="B21" s="28" t="s">
        <v>8</v>
      </c>
      <c r="C21" s="28"/>
      <c r="D21" s="97"/>
      <c r="E21" s="97"/>
      <c r="H21" s="149"/>
      <c r="I21" s="158"/>
      <c r="K21" s="27"/>
      <c r="L21" s="171"/>
      <c r="M21" s="203"/>
      <c r="N21" s="203"/>
      <c r="O21" s="203"/>
      <c r="P21" s="301"/>
      <c r="Q21" s="302"/>
      <c r="R21" s="302"/>
      <c r="S21" s="302"/>
      <c r="T21" s="303"/>
      <c r="U21" s="97"/>
      <c r="V21" s="174"/>
      <c r="W21" s="174"/>
      <c r="X21" s="174"/>
    </row>
    <row r="22" spans="1:28" ht="12.75" customHeight="1" x14ac:dyDescent="0.25">
      <c r="A22" s="341"/>
      <c r="B22" s="97"/>
      <c r="C22" s="97"/>
      <c r="E22" s="97"/>
      <c r="F22" s="148"/>
      <c r="H22" s="204"/>
      <c r="I22" s="205"/>
      <c r="K22" s="27"/>
      <c r="L22" s="171"/>
      <c r="M22" s="203"/>
      <c r="N22" s="203"/>
      <c r="O22" s="203"/>
      <c r="P22" s="202"/>
      <c r="Q22" s="203"/>
      <c r="R22" s="203"/>
      <c r="S22" s="182"/>
      <c r="T22" s="183"/>
      <c r="U22" s="97"/>
      <c r="V22" s="174"/>
      <c r="W22" s="174"/>
      <c r="X22" s="174"/>
    </row>
    <row r="23" spans="1:28" ht="12.75" customHeight="1" x14ac:dyDescent="0.25">
      <c r="A23" s="341"/>
      <c r="B23" s="97"/>
      <c r="C23" s="97"/>
      <c r="D23" s="97"/>
      <c r="E23" s="97"/>
      <c r="F23" s="149"/>
      <c r="H23" s="149"/>
      <c r="I23" s="158"/>
      <c r="K23" s="27"/>
      <c r="L23" s="171"/>
      <c r="M23" s="97"/>
      <c r="N23" s="97"/>
      <c r="O23" s="97"/>
      <c r="P23" s="184"/>
      <c r="Q23" s="182"/>
      <c r="R23" s="182"/>
      <c r="S23" s="182"/>
      <c r="T23" s="183"/>
      <c r="U23" s="97"/>
      <c r="V23" s="174"/>
      <c r="W23" s="174"/>
      <c r="X23" s="174"/>
    </row>
    <row r="24" spans="1:28" ht="12.75" customHeight="1" x14ac:dyDescent="0.25">
      <c r="A24" s="341"/>
      <c r="B24" s="97"/>
      <c r="C24" s="97"/>
      <c r="D24" s="97"/>
      <c r="E24" s="97"/>
      <c r="F24" s="149"/>
      <c r="H24" s="149"/>
      <c r="I24" s="158"/>
      <c r="K24" s="27"/>
      <c r="L24" s="171"/>
      <c r="M24" s="97"/>
      <c r="N24" s="97"/>
      <c r="O24" s="97"/>
      <c r="P24" s="184"/>
      <c r="Q24" s="182"/>
      <c r="R24" s="182"/>
      <c r="S24" s="182"/>
      <c r="T24" s="183"/>
      <c r="U24" s="97"/>
      <c r="V24" s="101"/>
      <c r="W24" s="101"/>
      <c r="X24" s="101"/>
    </row>
    <row r="25" spans="1:28" ht="12.75" customHeight="1" x14ac:dyDescent="0.25">
      <c r="A25" s="341"/>
      <c r="B25" s="97"/>
      <c r="C25" s="97"/>
      <c r="D25" s="97"/>
      <c r="E25" s="97"/>
      <c r="F25" s="201" t="s">
        <v>10</v>
      </c>
      <c r="H25" s="155"/>
      <c r="I25" s="160"/>
      <c r="K25" s="27"/>
      <c r="L25" s="171"/>
      <c r="M25" s="97"/>
      <c r="N25" s="97"/>
      <c r="O25" s="97"/>
      <c r="P25" s="184"/>
      <c r="Q25" s="182"/>
      <c r="R25" s="182"/>
      <c r="S25" s="182"/>
      <c r="T25" s="183"/>
      <c r="U25" s="97"/>
      <c r="V25" s="101"/>
      <c r="W25" s="101"/>
      <c r="X25" s="101"/>
    </row>
    <row r="26" spans="1:28" ht="12.75" customHeight="1" x14ac:dyDescent="0.25">
      <c r="A26" s="341"/>
      <c r="B26" s="97"/>
      <c r="C26" s="97"/>
      <c r="D26" s="97"/>
      <c r="E26" s="97"/>
      <c r="F26" s="149"/>
      <c r="H26" s="161"/>
      <c r="I26" s="158"/>
      <c r="K26" s="27"/>
      <c r="L26" s="171"/>
      <c r="M26" s="97"/>
      <c r="N26" s="97"/>
      <c r="O26" s="97"/>
      <c r="P26" s="184"/>
      <c r="Q26" s="182"/>
      <c r="R26" s="182"/>
      <c r="S26" s="182"/>
      <c r="T26" s="183"/>
      <c r="U26" s="97"/>
      <c r="V26" s="203"/>
      <c r="W26" s="203"/>
      <c r="X26" s="203"/>
    </row>
    <row r="27" spans="1:28" ht="12.75" customHeight="1" x14ac:dyDescent="0.25">
      <c r="A27" s="341"/>
      <c r="B27" s="97"/>
      <c r="C27" s="97"/>
      <c r="D27" s="97"/>
      <c r="E27" s="97"/>
      <c r="F27" s="149"/>
      <c r="H27" s="149"/>
      <c r="I27" s="158"/>
      <c r="K27" s="27"/>
      <c r="L27" s="171"/>
      <c r="M27" s="97"/>
      <c r="N27" s="97"/>
      <c r="O27" s="97"/>
      <c r="P27" s="184"/>
      <c r="Q27" s="182"/>
      <c r="R27" s="182"/>
      <c r="S27" s="182"/>
      <c r="T27" s="183"/>
      <c r="U27" s="97"/>
      <c r="V27" s="203"/>
      <c r="W27" s="203"/>
      <c r="X27" s="203"/>
    </row>
    <row r="28" spans="1:28" ht="12.75" customHeight="1" x14ac:dyDescent="0.25">
      <c r="A28" s="341"/>
      <c r="B28" s="97"/>
      <c r="C28" s="97"/>
      <c r="E28" s="97"/>
      <c r="F28" s="148" t="s">
        <v>57</v>
      </c>
      <c r="H28" s="155"/>
      <c r="I28" s="159"/>
      <c r="K28" s="27"/>
      <c r="L28" s="171"/>
      <c r="M28" s="97"/>
      <c r="N28" s="97"/>
      <c r="O28" s="97"/>
      <c r="P28" s="184"/>
      <c r="Q28" s="182"/>
      <c r="R28" s="182"/>
      <c r="S28" s="182"/>
      <c r="T28" s="183"/>
      <c r="U28" s="97"/>
      <c r="V28" s="203"/>
      <c r="W28" s="203"/>
      <c r="X28" s="203"/>
    </row>
    <row r="29" spans="1:28" ht="12.75" customHeight="1" x14ac:dyDescent="0.25">
      <c r="A29" s="341"/>
      <c r="B29" s="97"/>
      <c r="C29" s="97"/>
      <c r="D29" s="97"/>
      <c r="E29" s="97"/>
      <c r="I29" s="107"/>
      <c r="K29" s="27"/>
      <c r="L29" s="171"/>
      <c r="M29" s="171"/>
      <c r="N29" s="182"/>
      <c r="O29" s="182"/>
      <c r="P29" s="184"/>
      <c r="Q29" s="182"/>
      <c r="R29" s="182"/>
      <c r="S29" s="182"/>
      <c r="T29" s="183"/>
      <c r="U29" s="97"/>
      <c r="V29" s="203"/>
      <c r="W29" s="203"/>
      <c r="X29" s="203"/>
    </row>
    <row r="30" spans="1:28" s="97" customFormat="1" ht="12.75" customHeight="1" x14ac:dyDescent="0.25">
      <c r="A30" s="341"/>
      <c r="B30" s="21" t="s">
        <v>9</v>
      </c>
      <c r="D30" s="108"/>
      <c r="H30" s="252" t="str">
        <f>IF(egall="","",IF(egall &gt;0,(1-egfollow/egall),0))</f>
        <v/>
      </c>
      <c r="I30" s="253" t="str">
        <f>IF(cgall="","",IF(cgall&gt;0,(1-cgfollow/cgall),0))</f>
        <v/>
      </c>
      <c r="J30" s="29"/>
      <c r="K30" s="30"/>
      <c r="L30" s="171"/>
      <c r="M30" s="171"/>
      <c r="N30" s="182"/>
      <c r="O30" s="182"/>
      <c r="P30" s="184"/>
      <c r="Q30" s="182"/>
      <c r="R30" s="182"/>
      <c r="S30" s="182"/>
      <c r="T30" s="183"/>
      <c r="V30" s="101"/>
      <c r="W30" s="101"/>
      <c r="X30" s="101"/>
    </row>
    <row r="31" spans="1:28" ht="12.75" customHeight="1" x14ac:dyDescent="0.25">
      <c r="A31" s="351"/>
      <c r="B31" s="31"/>
      <c r="C31" s="111"/>
      <c r="D31" s="112"/>
      <c r="E31" s="111"/>
      <c r="F31" s="111"/>
      <c r="G31" s="111"/>
      <c r="H31" s="113"/>
      <c r="I31" s="114"/>
      <c r="J31" s="115"/>
      <c r="K31" s="32"/>
      <c r="L31" s="178"/>
      <c r="M31" s="178"/>
      <c r="N31" s="185"/>
      <c r="O31" s="185"/>
      <c r="P31" s="184"/>
      <c r="Q31" s="182"/>
      <c r="R31" s="182"/>
      <c r="S31" s="182"/>
      <c r="T31" s="183"/>
      <c r="U31" s="97"/>
    </row>
    <row r="32" spans="1:28" ht="14.25" customHeight="1" x14ac:dyDescent="0.25">
      <c r="A32" s="340" t="s">
        <v>13</v>
      </c>
      <c r="B32" s="28"/>
      <c r="C32" s="28"/>
      <c r="D32" s="305" t="s">
        <v>43</v>
      </c>
      <c r="E32" s="305"/>
      <c r="F32" s="305"/>
      <c r="G32" s="200"/>
      <c r="H32" s="16"/>
      <c r="I32" s="25"/>
      <c r="J32" s="97"/>
      <c r="K32" s="30"/>
      <c r="L32" s="171"/>
      <c r="M32" s="171"/>
      <c r="N32" s="182"/>
      <c r="O32" s="182"/>
      <c r="P32" s="184"/>
      <c r="Q32" s="182"/>
      <c r="R32" s="182"/>
      <c r="S32" s="182"/>
      <c r="T32" s="183"/>
      <c r="U32" s="97"/>
    </row>
    <row r="33" spans="1:25" ht="12.75" customHeight="1" x14ac:dyDescent="0.25">
      <c r="A33" s="347"/>
      <c r="C33" s="28" t="s">
        <v>22</v>
      </c>
      <c r="D33" s="345"/>
      <c r="E33" s="345"/>
      <c r="F33" s="345"/>
      <c r="G33" s="33" t="s">
        <v>18</v>
      </c>
      <c r="I33" s="107"/>
      <c r="J33" s="34" t="s">
        <v>19</v>
      </c>
      <c r="K33" s="27"/>
      <c r="L33" s="171"/>
      <c r="M33" s="171"/>
      <c r="N33" s="182"/>
      <c r="O33" s="182"/>
      <c r="P33" s="184"/>
      <c r="Q33" s="182"/>
      <c r="R33" s="182"/>
      <c r="S33" s="182"/>
      <c r="T33" s="183"/>
      <c r="U33" s="97"/>
    </row>
    <row r="34" spans="1:25" ht="12.75" customHeight="1" x14ac:dyDescent="0.25">
      <c r="A34" s="347"/>
      <c r="B34" s="97"/>
      <c r="C34" s="116" t="s">
        <v>23</v>
      </c>
      <c r="D34" s="346"/>
      <c r="E34" s="346"/>
      <c r="F34" s="346"/>
      <c r="I34" s="107"/>
      <c r="K34" s="27"/>
      <c r="L34" s="171"/>
      <c r="M34" s="171"/>
      <c r="N34" s="182"/>
      <c r="O34" s="182"/>
      <c r="P34" s="184"/>
      <c r="Q34" s="182"/>
      <c r="R34" s="182"/>
      <c r="S34" s="182"/>
      <c r="T34" s="183"/>
      <c r="U34" s="97"/>
    </row>
    <row r="35" spans="1:25" ht="12.75" customHeight="1" x14ac:dyDescent="0.25">
      <c r="A35" s="347"/>
      <c r="B35" s="97"/>
      <c r="C35" s="150"/>
      <c r="D35" s="97"/>
      <c r="F35" s="117" t="s">
        <v>24</v>
      </c>
      <c r="H35" s="155"/>
      <c r="I35" s="199"/>
      <c r="K35" s="27"/>
      <c r="L35" s="171"/>
      <c r="M35" s="171"/>
      <c r="N35" s="182"/>
      <c r="O35" s="182"/>
      <c r="P35" s="184"/>
      <c r="Q35" s="182"/>
      <c r="R35" s="182"/>
      <c r="S35" s="182"/>
      <c r="T35" s="183"/>
      <c r="U35" s="97"/>
      <c r="V35" s="97"/>
      <c r="W35" s="97"/>
      <c r="X35" s="97"/>
    </row>
    <row r="36" spans="1:25" ht="12.75" customHeight="1" x14ac:dyDescent="0.25">
      <c r="A36" s="347"/>
      <c r="B36" s="97"/>
      <c r="C36" s="150"/>
      <c r="D36" s="97"/>
      <c r="E36" s="118"/>
      <c r="H36" s="149"/>
      <c r="I36" s="157"/>
      <c r="K36" s="27"/>
      <c r="L36" s="171"/>
      <c r="M36" s="171"/>
      <c r="N36" s="182"/>
      <c r="O36" s="182"/>
      <c r="P36" s="184"/>
      <c r="Q36" s="182"/>
      <c r="R36" s="182"/>
      <c r="S36" s="182"/>
      <c r="T36" s="183"/>
      <c r="U36" s="97"/>
    </row>
    <row r="37" spans="1:25" ht="12.75" customHeight="1" x14ac:dyDescent="0.25">
      <c r="A37" s="347"/>
      <c r="B37" s="97"/>
      <c r="C37" s="150"/>
      <c r="D37" s="97"/>
      <c r="E37" s="103"/>
      <c r="H37" s="149"/>
      <c r="I37" s="158"/>
      <c r="K37" s="27"/>
      <c r="L37" s="171"/>
      <c r="M37" s="171"/>
      <c r="N37" s="182"/>
      <c r="O37" s="182"/>
      <c r="P37" s="184"/>
      <c r="Q37" s="182"/>
      <c r="R37" s="182"/>
      <c r="S37" s="182"/>
      <c r="T37" s="183"/>
      <c r="U37" s="97"/>
    </row>
    <row r="38" spans="1:25" s="97" customFormat="1" ht="12.75" customHeight="1" x14ac:dyDescent="0.25">
      <c r="A38" s="347"/>
      <c r="C38" s="150"/>
      <c r="F38" s="117" t="s">
        <v>25</v>
      </c>
      <c r="G38" s="108"/>
      <c r="H38" s="162"/>
      <c r="I38" s="163"/>
      <c r="K38" s="30"/>
      <c r="L38" s="170"/>
      <c r="M38" s="171"/>
      <c r="N38" s="182"/>
      <c r="O38" s="182"/>
      <c r="P38" s="184"/>
      <c r="Q38" s="182"/>
      <c r="R38" s="182"/>
      <c r="S38" s="182"/>
      <c r="T38" s="183"/>
      <c r="V38" s="96"/>
      <c r="W38" s="96"/>
      <c r="X38" s="96"/>
    </row>
    <row r="39" spans="1:25" ht="12.75" customHeight="1" x14ac:dyDescent="0.25">
      <c r="A39" s="347"/>
      <c r="B39" s="97"/>
      <c r="C39" s="150"/>
      <c r="D39" s="97"/>
      <c r="E39" s="118"/>
      <c r="F39" s="97"/>
      <c r="G39" s="35" t="s">
        <v>20</v>
      </c>
      <c r="H39" s="161"/>
      <c r="I39" s="158"/>
      <c r="J39" s="36" t="s">
        <v>21</v>
      </c>
      <c r="K39" s="30"/>
      <c r="L39" s="171"/>
      <c r="M39" s="171"/>
      <c r="N39" s="182"/>
      <c r="O39" s="182"/>
      <c r="P39" s="184"/>
      <c r="Q39" s="182"/>
      <c r="R39" s="182"/>
      <c r="S39" s="182"/>
      <c r="T39" s="183"/>
      <c r="U39" s="97"/>
    </row>
    <row r="40" spans="1:25" ht="12.75" customHeight="1" x14ac:dyDescent="0.25">
      <c r="A40" s="347"/>
      <c r="B40" s="97"/>
      <c r="C40" s="22" t="s">
        <v>51</v>
      </c>
      <c r="D40" s="349" t="s">
        <v>43</v>
      </c>
      <c r="E40" s="349"/>
      <c r="F40" s="349"/>
      <c r="G40" s="35"/>
      <c r="H40" s="30"/>
      <c r="I40" s="37"/>
      <c r="J40" s="36"/>
      <c r="K40" s="30"/>
      <c r="L40" s="171"/>
      <c r="M40" s="171"/>
      <c r="N40" s="182"/>
      <c r="O40" s="182"/>
      <c r="P40" s="184"/>
      <c r="Q40" s="182"/>
      <c r="R40" s="182"/>
      <c r="S40" s="182"/>
      <c r="T40" s="183"/>
      <c r="U40" s="97"/>
      <c r="Y40" s="119"/>
    </row>
    <row r="41" spans="1:25" ht="12.75" customHeight="1" x14ac:dyDescent="0.25">
      <c r="A41" s="347"/>
      <c r="B41" s="97"/>
      <c r="C41" s="201" t="s">
        <v>44</v>
      </c>
      <c r="D41" s="345"/>
      <c r="E41" s="345"/>
      <c r="F41" s="345"/>
      <c r="G41" s="35"/>
      <c r="H41" s="97"/>
      <c r="I41" s="107"/>
      <c r="J41" s="36"/>
      <c r="K41" s="97"/>
      <c r="L41" s="171"/>
      <c r="M41" s="171"/>
      <c r="N41" s="182"/>
      <c r="O41" s="182"/>
      <c r="P41" s="184"/>
      <c r="Q41" s="182"/>
      <c r="R41" s="182"/>
      <c r="S41" s="182"/>
      <c r="T41" s="183"/>
      <c r="U41" s="97"/>
    </row>
    <row r="42" spans="1:25" ht="12.75" customHeight="1" x14ac:dyDescent="0.25">
      <c r="A42" s="347"/>
      <c r="B42" s="97"/>
      <c r="D42" s="346"/>
      <c r="E42" s="346"/>
      <c r="F42" s="346"/>
      <c r="G42" s="97"/>
      <c r="H42" s="97"/>
      <c r="I42" s="107"/>
      <c r="J42" s="97"/>
      <c r="K42" s="97"/>
      <c r="L42" s="171"/>
      <c r="M42" s="171"/>
      <c r="N42" s="182"/>
      <c r="O42" s="182"/>
      <c r="P42" s="184"/>
      <c r="Q42" s="182"/>
      <c r="R42" s="182"/>
      <c r="S42" s="182"/>
      <c r="T42" s="183"/>
      <c r="U42" s="97"/>
      <c r="W42" s="120"/>
    </row>
    <row r="43" spans="1:25" ht="12.75" customHeight="1" x14ac:dyDescent="0.25">
      <c r="A43" s="347"/>
      <c r="B43" s="97"/>
      <c r="C43" s="97"/>
      <c r="D43" s="22"/>
      <c r="F43" s="117" t="s">
        <v>26</v>
      </c>
      <c r="G43" s="97"/>
      <c r="H43" s="164"/>
      <c r="I43" s="165"/>
      <c r="J43" s="101"/>
      <c r="K43" s="97"/>
      <c r="L43" s="170"/>
      <c r="M43" s="170"/>
      <c r="N43" s="182"/>
      <c r="O43" s="182"/>
      <c r="P43" s="184"/>
      <c r="Q43" s="182"/>
      <c r="R43" s="182"/>
      <c r="S43" s="182"/>
      <c r="T43" s="183"/>
      <c r="U43" s="97"/>
    </row>
    <row r="44" spans="1:25" ht="12.75" customHeight="1" x14ac:dyDescent="0.25">
      <c r="A44" s="347"/>
      <c r="B44" s="97"/>
      <c r="C44" s="97"/>
      <c r="D44" s="22"/>
      <c r="F44" s="117" t="s">
        <v>27</v>
      </c>
      <c r="G44" s="97"/>
      <c r="H44" s="166"/>
      <c r="I44" s="167"/>
      <c r="J44" s="101"/>
      <c r="K44" s="97"/>
      <c r="L44" s="170"/>
      <c r="M44" s="170"/>
      <c r="N44" s="182"/>
      <c r="O44" s="182"/>
      <c r="P44" s="184"/>
      <c r="Q44" s="182"/>
      <c r="R44" s="182"/>
      <c r="S44" s="182"/>
      <c r="T44" s="183"/>
      <c r="U44" s="97"/>
      <c r="V44" s="121"/>
    </row>
    <row r="45" spans="1:25" ht="12.75" customHeight="1" x14ac:dyDescent="0.25">
      <c r="A45" s="347"/>
      <c r="B45" s="97"/>
      <c r="C45" s="97"/>
      <c r="D45" s="108"/>
      <c r="F45" s="38" t="s">
        <v>28</v>
      </c>
      <c r="G45" s="97"/>
      <c r="H45" s="166"/>
      <c r="I45" s="167"/>
      <c r="J45" s="97"/>
      <c r="K45" s="97"/>
      <c r="L45" s="170"/>
      <c r="M45" s="170"/>
      <c r="N45" s="182"/>
      <c r="O45" s="182"/>
      <c r="P45" s="184"/>
      <c r="Q45" s="182"/>
      <c r="R45" s="182"/>
      <c r="S45" s="182"/>
      <c r="T45" s="183"/>
      <c r="U45" s="97"/>
      <c r="W45" s="122"/>
    </row>
    <row r="46" spans="1:25" ht="12.75" customHeight="1" x14ac:dyDescent="0.25">
      <c r="A46" s="350"/>
      <c r="B46" s="115"/>
      <c r="C46" s="115"/>
      <c r="D46" s="123"/>
      <c r="E46" s="39"/>
      <c r="F46" s="115"/>
      <c r="G46" s="115"/>
      <c r="H46" s="111"/>
      <c r="I46" s="111"/>
      <c r="J46" s="115"/>
      <c r="K46" s="115"/>
      <c r="L46" s="177"/>
      <c r="M46" s="177"/>
      <c r="N46" s="185"/>
      <c r="O46" s="185"/>
      <c r="P46" s="184"/>
      <c r="Q46" s="182"/>
      <c r="R46" s="182"/>
      <c r="S46" s="182"/>
      <c r="T46" s="183"/>
      <c r="U46" s="97"/>
    </row>
    <row r="47" spans="1:25" ht="12.75" customHeight="1" x14ac:dyDescent="0.25">
      <c r="A47" s="340"/>
      <c r="E47" s="28"/>
      <c r="G47" s="97"/>
      <c r="H47" s="40"/>
      <c r="I47" s="40"/>
      <c r="J47" s="101"/>
      <c r="K47" s="30"/>
      <c r="L47" s="171"/>
      <c r="M47" s="171"/>
      <c r="N47" s="182"/>
      <c r="O47" s="182"/>
      <c r="P47" s="184"/>
      <c r="Q47" s="182"/>
      <c r="R47" s="182"/>
      <c r="S47" s="182"/>
      <c r="T47" s="183"/>
      <c r="U47" s="97"/>
    </row>
    <row r="48" spans="1:25" ht="12.75" customHeight="1" x14ac:dyDescent="0.25">
      <c r="A48" s="341"/>
      <c r="B48" s="28"/>
      <c r="C48" s="28"/>
      <c r="D48" s="124"/>
      <c r="F48" s="117" t="s">
        <v>29</v>
      </c>
      <c r="G48" s="118"/>
      <c r="H48" s="168">
        <v>100</v>
      </c>
      <c r="I48" s="125" t="s">
        <v>63</v>
      </c>
      <c r="J48" s="101"/>
      <c r="K48" s="30"/>
      <c r="L48" s="171"/>
      <c r="M48" s="171"/>
      <c r="N48" s="182"/>
      <c r="O48" s="182"/>
      <c r="P48" s="184"/>
      <c r="Q48" s="182"/>
      <c r="R48" s="182"/>
      <c r="S48" s="182"/>
      <c r="T48" s="183"/>
      <c r="U48" s="97"/>
    </row>
    <row r="49" spans="1:24" ht="12.75" customHeight="1" thickBot="1" x14ac:dyDescent="0.3">
      <c r="A49" s="342"/>
      <c r="B49" s="126"/>
      <c r="C49" s="126"/>
      <c r="D49" s="126"/>
      <c r="E49" s="126"/>
      <c r="F49" s="126"/>
      <c r="G49" s="126"/>
      <c r="H49" s="126"/>
      <c r="I49" s="126"/>
      <c r="J49" s="41"/>
      <c r="K49" s="126"/>
      <c r="L49" s="172"/>
      <c r="M49" s="172"/>
      <c r="N49" s="186"/>
      <c r="O49" s="186"/>
      <c r="P49" s="192"/>
      <c r="Q49" s="186"/>
      <c r="R49" s="186"/>
      <c r="S49" s="186"/>
      <c r="T49" s="193"/>
      <c r="U49" s="97"/>
    </row>
    <row r="50" spans="1:24" ht="18.75" customHeight="1" x14ac:dyDescent="0.3">
      <c r="A50" s="127"/>
      <c r="B50" s="42" t="s">
        <v>4</v>
      </c>
      <c r="C50" s="42"/>
      <c r="D50" s="128"/>
      <c r="E50" s="43"/>
      <c r="F50" s="44"/>
      <c r="G50" s="196">
        <v>95</v>
      </c>
      <c r="H50" s="45" t="s">
        <v>5</v>
      </c>
      <c r="I50" s="128"/>
      <c r="J50" s="128"/>
      <c r="K50" s="128"/>
      <c r="L50" s="129"/>
      <c r="M50" s="129"/>
      <c r="N50" s="128"/>
      <c r="O50" s="197" t="s">
        <v>47</v>
      </c>
      <c r="P50" s="179">
        <f>NORMSINV(1-((100-ci)/100)/2)</f>
        <v>1.9599639845400536</v>
      </c>
      <c r="Q50" s="179"/>
      <c r="R50" s="179"/>
      <c r="S50" s="179"/>
      <c r="T50" s="180"/>
      <c r="U50" s="97"/>
      <c r="V50" s="130"/>
      <c r="W50" s="130"/>
      <c r="X50" s="130"/>
    </row>
    <row r="51" spans="1:24" ht="12.75" customHeight="1" x14ac:dyDescent="0.25">
      <c r="A51" s="320" t="s">
        <v>3</v>
      </c>
      <c r="B51" s="46"/>
      <c r="C51" s="47"/>
      <c r="D51" s="47" t="e">
        <f>TINV((100-ci)/100,egfollow+cgfollow-2)</f>
        <v>#NUM!</v>
      </c>
      <c r="E51" s="131"/>
      <c r="F51" s="322" t="str">
        <f>"Occurrence per " &amp; per &amp; " " &amp; "persons"</f>
        <v>Occurrence per 100 persons</v>
      </c>
      <c r="G51" s="322"/>
      <c r="H51" s="322"/>
      <c r="I51" s="322"/>
      <c r="J51" s="322"/>
      <c r="K51" s="323"/>
      <c r="L51" s="404" t="str">
        <f>"Exposure effects per " &amp; per &amp; " " &amp; "persons"</f>
        <v>Exposure effects per 100 persons</v>
      </c>
      <c r="M51" s="325"/>
      <c r="N51" s="325"/>
      <c r="O51" s="325"/>
      <c r="P51" s="325"/>
      <c r="Q51" s="326"/>
      <c r="R51" s="327" t="s">
        <v>64</v>
      </c>
      <c r="S51" s="328"/>
      <c r="T51" s="329"/>
      <c r="U51" s="104"/>
    </row>
    <row r="52" spans="1:24" ht="12.75" customHeight="1" x14ac:dyDescent="0.25">
      <c r="A52" s="320"/>
      <c r="B52" s="46"/>
      <c r="C52" s="47"/>
      <c r="D52" s="47"/>
      <c r="E52" s="131"/>
      <c r="F52" s="405" t="s">
        <v>30</v>
      </c>
      <c r="G52" s="310"/>
      <c r="H52" s="310"/>
      <c r="I52" s="406" t="s">
        <v>31</v>
      </c>
      <c r="J52" s="310"/>
      <c r="K52" s="311"/>
      <c r="L52" s="407" t="s">
        <v>32</v>
      </c>
      <c r="M52" s="312"/>
      <c r="N52" s="312"/>
      <c r="O52" s="408" t="s">
        <v>33</v>
      </c>
      <c r="P52" s="312"/>
      <c r="Q52" s="409"/>
      <c r="R52" s="330"/>
      <c r="S52" s="331"/>
      <c r="T52" s="332"/>
      <c r="U52" s="104"/>
    </row>
    <row r="53" spans="1:24" s="130" customFormat="1" ht="12.75" customHeight="1" x14ac:dyDescent="0.25">
      <c r="A53" s="320"/>
      <c r="B53" s="48"/>
      <c r="C53" s="49"/>
      <c r="D53" s="50"/>
      <c r="E53" s="132"/>
      <c r="F53" s="316" t="s">
        <v>34</v>
      </c>
      <c r="G53" s="295"/>
      <c r="H53" s="295"/>
      <c r="I53" s="296" t="s">
        <v>35</v>
      </c>
      <c r="J53" s="295"/>
      <c r="K53" s="297"/>
      <c r="L53" s="294" t="s">
        <v>36</v>
      </c>
      <c r="M53" s="295"/>
      <c r="N53" s="295"/>
      <c r="O53" s="296" t="s">
        <v>37</v>
      </c>
      <c r="P53" s="295"/>
      <c r="Q53" s="297"/>
      <c r="R53" s="333"/>
      <c r="S53" s="334"/>
      <c r="T53" s="335"/>
      <c r="U53" s="133"/>
      <c r="V53" s="134"/>
      <c r="W53" s="134"/>
      <c r="X53" s="96"/>
    </row>
    <row r="54" spans="1:24" ht="12.75" customHeight="1" x14ac:dyDescent="0.25">
      <c r="A54" s="320"/>
      <c r="B54" s="149" t="s">
        <v>38</v>
      </c>
      <c r="E54" s="135"/>
      <c r="F54" s="206"/>
      <c r="G54" s="209"/>
      <c r="H54" s="208"/>
      <c r="I54" s="210"/>
      <c r="J54" s="211"/>
      <c r="K54" s="212"/>
      <c r="L54" s="254"/>
      <c r="M54" s="209"/>
      <c r="N54" s="208"/>
      <c r="O54" s="210"/>
      <c r="P54" s="211"/>
      <c r="Q54" s="207"/>
      <c r="R54" s="298"/>
      <c r="S54" s="299"/>
      <c r="T54" s="300"/>
      <c r="U54" s="104"/>
      <c r="W54" s="134"/>
    </row>
    <row r="55" spans="1:24" ht="12.75" customHeight="1" x14ac:dyDescent="0.25">
      <c r="A55" s="320"/>
      <c r="B55" s="149"/>
      <c r="C55" s="339" t="s">
        <v>59</v>
      </c>
      <c r="D55" s="339"/>
      <c r="E55" s="137"/>
      <c r="F55" s="213"/>
      <c r="G55" s="255" t="str">
        <f>IF(aa="","",IF(egall=0,"",per*aa/egall))</f>
        <v/>
      </c>
      <c r="H55" s="213"/>
      <c r="I55" s="214"/>
      <c r="J55" s="256" t="str">
        <f>IF(bb="","",IF(cgall=0,"",per*bb/cgall))</f>
        <v/>
      </c>
      <c r="K55" s="215"/>
      <c r="L55" s="254"/>
      <c r="M55" s="255" t="str">
        <f>IF(ittego="","",IF(ittcgo=0,"",IF(ittcgo="","",ittego/ittcgo)))</f>
        <v/>
      </c>
      <c r="N55" s="213"/>
      <c r="O55" s="214"/>
      <c r="P55" s="256" t="str">
        <f>IF(ittego="","",IF(ittcgo="","",ittego-ittcgo))</f>
        <v/>
      </c>
      <c r="Q55" s="216"/>
      <c r="R55" s="257"/>
      <c r="S55" s="260" t="str">
        <f>IF(ittego="","",IF(ittcgo="","",per/(ittego-ittcgo)))</f>
        <v/>
      </c>
      <c r="T55" s="258"/>
      <c r="U55" s="104"/>
      <c r="W55" s="134"/>
    </row>
    <row r="56" spans="1:24" ht="12.75" customHeight="1" x14ac:dyDescent="0.25">
      <c r="A56" s="320"/>
      <c r="B56" s="151"/>
      <c r="C56" s="115"/>
      <c r="D56" s="152" t="str">
        <f>ci &amp; "% CIs"</f>
        <v>95% CIs</v>
      </c>
      <c r="E56" s="142"/>
      <c r="F56" s="217" t="str">
        <f>IF(aa="","",IF(egall=0,"",per*(2*aa+zscore^2-zscore*SQRT(zscore^2+4*aa*(1-aa/egall)))/(2*(egall+zscore^2))))</f>
        <v/>
      </c>
      <c r="G56" s="218" t="str">
        <f>IF(F56&lt;&gt;H56,"to","")</f>
        <v/>
      </c>
      <c r="H56" s="219" t="str">
        <f>IF(aa="","",IF(egall=0,"",per*(2*aa+zscore^2+zscore*SQRT(zscore^2+4*aa*(1-aa/egall)))/(2*(egall+zscore^2))))</f>
        <v/>
      </c>
      <c r="I56" s="220" t="str">
        <f>IF(bb="","",IF(cgall=0,"",per*(2*bb+zscore^2-zscore*SQRT(zscore^2+4*bb*(1-bb/cgall)))/(2*(cgall+zscore^2))))</f>
        <v/>
      </c>
      <c r="J56" s="218" t="str">
        <f>IF(I56&lt;&gt;K56,"to","")</f>
        <v/>
      </c>
      <c r="K56" s="221" t="str">
        <f>IF(bb="","",IF(cgall=0,"",per*(2*bb+zscore^2+zscore*SQRT(zscore^2+4*bb*(1-bb/cgall)))/(2*(cgall+zscore^2))))</f>
        <v/>
      </c>
      <c r="L56" s="222" t="str">
        <f>IF(ittego="","",IF(ittcgo=0,"",IF(ittcgo="","",EXP(LN(ittego/ittcgo) - zscore*SQRT(1/aa+1/bb-1/egall-1/cgall)))))</f>
        <v/>
      </c>
      <c r="M56" s="218" t="str">
        <f>IF(L56&lt;&gt;N56,"to","")</f>
        <v/>
      </c>
      <c r="N56" s="219" t="str">
        <f>IF(ittego="","",IF(ittcgo=0,"",IF(ittcgo="","",EXP(LN(ittego/ittcgo) + zscore*SQRT(1/aa+1/bb-1/egall-1/cgall)))))</f>
        <v/>
      </c>
      <c r="O56" s="220" t="str">
        <f>IF(ittego="","",IF(ittcgo="","",ittego-ittcgo - per*zscore*SQRT(aa*(egall-aa)/egall^3+bb*(cgall-bb)/cgall^3)))</f>
        <v/>
      </c>
      <c r="P56" s="218" t="str">
        <f>IF(O56&lt;&gt;Q56,"to","")</f>
        <v/>
      </c>
      <c r="Q56" s="221" t="str">
        <f>IF(ittego="","",IF(ittcgo="","",ittego-ittcgo + per*zscore*SQRT(aa*(egall-aa)/egall^3+bb*(cgall-bb)/cgall^3)))</f>
        <v/>
      </c>
      <c r="R56" s="223" t="str">
        <f>IF(ittego="","",IF(ittcgo="","",per/(ittego-ittcgo - per*zscore*SQRT(aa*(egall-aa)/egall^3+bb*(cgall-bb)/cgall^3))))</f>
        <v/>
      </c>
      <c r="S56" s="224" t="str">
        <f>IF(R56=T56,"",IF(T56&lt;=S55,IF(S55&lt;=R56,"to","to ∞ to"),"to ∞ to"))</f>
        <v/>
      </c>
      <c r="T56" s="239" t="str">
        <f>IF(ittego="","",IF(ittcgo="","",per/(ittego-ittcgo + per*zscore*SQRT(aa*(egall-aa)/egall^3+bb*(cgall-bb)/cgall^3))))</f>
        <v/>
      </c>
      <c r="U56" s="104"/>
      <c r="V56" s="134"/>
      <c r="W56" s="134"/>
    </row>
    <row r="57" spans="1:24" ht="12.75" customHeight="1" x14ac:dyDescent="0.25">
      <c r="A57" s="320"/>
      <c r="B57" s="149" t="s">
        <v>38</v>
      </c>
      <c r="D57" s="149"/>
      <c r="E57" s="135"/>
      <c r="F57" s="225"/>
      <c r="G57" s="226"/>
      <c r="H57" s="227"/>
      <c r="I57" s="228"/>
      <c r="J57" s="229"/>
      <c r="K57" s="230"/>
      <c r="L57" s="231"/>
      <c r="M57" s="226"/>
      <c r="N57" s="232"/>
      <c r="O57" s="228"/>
      <c r="P57" s="229"/>
      <c r="Q57" s="230"/>
      <c r="R57" s="231"/>
      <c r="S57" s="229"/>
      <c r="T57" s="233"/>
      <c r="U57" s="104"/>
      <c r="V57" s="357"/>
      <c r="W57" s="357"/>
    </row>
    <row r="58" spans="1:24" ht="12.75" customHeight="1" x14ac:dyDescent="0.25">
      <c r="A58" s="320"/>
      <c r="B58" s="149"/>
      <c r="C58" s="339" t="s">
        <v>58</v>
      </c>
      <c r="D58" s="339"/>
      <c r="E58" s="137"/>
      <c r="F58" s="264"/>
      <c r="G58" s="255" t="str">
        <f>IF(aa="","",IF(egfollow=0,"",per*aa/egfollow))</f>
        <v/>
      </c>
      <c r="H58" s="235"/>
      <c r="I58" s="214"/>
      <c r="J58" s="256" t="str">
        <f>IF(bb="","",IF(cgfollow=0,"",per*bb/cgfollow))</f>
        <v/>
      </c>
      <c r="K58" s="215"/>
      <c r="L58" s="236"/>
      <c r="M58" s="255" t="str">
        <f>IF(otego="","",IF(otcgo=0,"",IF(otcgo="","",otego/otcgo)))</f>
        <v/>
      </c>
      <c r="N58" s="234"/>
      <c r="O58" s="237"/>
      <c r="P58" s="256" t="str">
        <f>IF(otego="","",IF(otcgo="","",otego-otcgo))</f>
        <v/>
      </c>
      <c r="Q58" s="216"/>
      <c r="R58" s="259"/>
      <c r="S58" s="260" t="str">
        <f>IF(otego="","",IF(otcgo="","",IF(otego-otcgo=0,"",per/(otego-otcgo))))</f>
        <v/>
      </c>
      <c r="T58" s="261"/>
      <c r="U58" s="104"/>
      <c r="V58" s="357"/>
      <c r="W58" s="357"/>
    </row>
    <row r="59" spans="1:24" ht="12.75" customHeight="1" x14ac:dyDescent="0.25">
      <c r="A59" s="320"/>
      <c r="B59" s="151"/>
      <c r="C59" s="115"/>
      <c r="D59" s="152" t="str">
        <f>ci &amp; "% CIs"</f>
        <v>95% CIs</v>
      </c>
      <c r="E59" s="142"/>
      <c r="F59" s="217" t="str">
        <f>IF(aa="","",IF(egfollow=0,"",per*(2*aa+zscore^2-zscore*SQRT(zscore^2+4*aa*(1-aa/egfollow)))/(2*(egfollow+zscore^2))))</f>
        <v/>
      </c>
      <c r="G59" s="218" t="str">
        <f>IF(F59&lt;&gt;H59,"to","")</f>
        <v/>
      </c>
      <c r="H59" s="219" t="str">
        <f>IF(aa="","",IF(egfollow=0,"",per*(2*aa+zscore^2+zscore*SQRT(zscore^2+4*aa*(1-aa/egfollow)))/(2*(egfollow+zscore^2))))</f>
        <v/>
      </c>
      <c r="I59" s="220" t="str">
        <f>IF(bb="","",IF(cgfollow=0,"",per*(2*bb+zscore^2-zscore*SQRT(zscore^2+4*bb*(1-bb/cgfollow)))/(2*(cgfollow+zscore^2))))</f>
        <v/>
      </c>
      <c r="J59" s="218" t="str">
        <f>IF(I59&lt;&gt;K59,"to","")</f>
        <v/>
      </c>
      <c r="K59" s="221" t="str">
        <f>IF(bb="","",IF(cgfollow=0,"",per*(2*bb+zscore^2+zscore*SQRT(zscore^2+4*bb*(1-bb/cgfollow)))/(2*(cgfollow+zscore^2))))</f>
        <v/>
      </c>
      <c r="L59" s="222" t="str">
        <f>IF(otego="","",IF(otcgo=0,"",IF(otcgo="","",EXP(LN(otego/otcgo) - zscore*SQRT(1/aa+1/bb-1/egfollow-1/cgfollow)))))</f>
        <v/>
      </c>
      <c r="M59" s="218" t="str">
        <f>IF(L59&lt;&gt;N59,"to","")</f>
        <v/>
      </c>
      <c r="N59" s="219" t="str">
        <f>IF(otego="","",IF(otcgo=0,"",IF(otcgo="","",EXP(LN(otego/otcgo) + zscore*SQRT(1/aa+1/bb-1/egfollow-1/cgfollow)))))</f>
        <v/>
      </c>
      <c r="O59" s="220" t="str">
        <f>IF(otego="","",IF(otcgo="","",otego-otcgo - per*zscore*SQRT(aa*(egfollow-aa)/egfollow^3+bb*(cgfollow-bb)/cgfollow^3)))</f>
        <v/>
      </c>
      <c r="P59" s="218" t="str">
        <f>IF(O59&lt;&gt;Q59,"to","")</f>
        <v/>
      </c>
      <c r="Q59" s="221" t="str">
        <f>IF(otego="","",IF(otcgo="","",otego-otcgo + per*zscore*SQRT(aa*(egfollow-aa)/egfollow^3+bb*(cgfollow-bb)/cgfollow^3)))</f>
        <v/>
      </c>
      <c r="R59" s="223" t="str">
        <f>IF(otego="","",IF(otcgo="","",IF(otego-otcgo=0,"",per/(otego-otcgo - per*zscore*SQRT(aa*(egfollow-aa)/egfollow^3+bb*(cgfollow-bb)/cgfollow^3)))))</f>
        <v/>
      </c>
      <c r="S59" s="238" t="str">
        <f>IF(R69=T59,"",IF(T59&lt;=S58,IF(S58&lt;=R59,"to","to ∞ to"),"to ∞ to"))</f>
        <v/>
      </c>
      <c r="T59" s="239" t="str">
        <f>IF(otego="","",IF(otcgo="","",IF(otego-otcgo=0,"",per/(otego-otcgo + per*zscore*SQRT(aa*(egfollow-aa)/egfollow^3+bb*(cgfollow-bb)/cgfollow^3)))))</f>
        <v/>
      </c>
      <c r="U59" s="104"/>
      <c r="V59" s="357"/>
      <c r="W59" s="357"/>
    </row>
    <row r="60" spans="1:24" ht="12.75" customHeight="1" x14ac:dyDescent="0.25">
      <c r="A60" s="320"/>
      <c r="B60" s="150" t="s">
        <v>56</v>
      </c>
      <c r="C60" s="97"/>
      <c r="D60" s="148"/>
      <c r="E60" s="137"/>
      <c r="F60" s="240"/>
      <c r="G60" s="241"/>
      <c r="H60" s="242"/>
      <c r="I60" s="243"/>
      <c r="J60" s="241"/>
      <c r="K60" s="244"/>
      <c r="L60" s="245"/>
      <c r="M60" s="241"/>
      <c r="N60" s="242"/>
      <c r="O60" s="243"/>
      <c r="P60" s="241"/>
      <c r="Q60" s="244"/>
      <c r="R60" s="358"/>
      <c r="S60" s="359"/>
      <c r="T60" s="360"/>
      <c r="U60" s="97"/>
    </row>
    <row r="61" spans="1:24" ht="12.75" customHeight="1" x14ac:dyDescent="0.25">
      <c r="A61" s="320"/>
      <c r="C61" s="339" t="s">
        <v>39</v>
      </c>
      <c r="D61" s="339"/>
      <c r="E61" s="137"/>
      <c r="F61" s="262"/>
      <c r="G61" s="256" t="str">
        <f>IF(emean="","",emean)</f>
        <v/>
      </c>
      <c r="H61" s="246"/>
      <c r="I61" s="263"/>
      <c r="J61" s="256" t="str">
        <f>IF(cmean="","",cmean)</f>
        <v/>
      </c>
      <c r="K61" s="247"/>
      <c r="L61" s="254"/>
      <c r="M61" s="256" t="str">
        <f>IF(cmean&lt;&gt;0,IF(emean/cmean&gt;0,emean/cmean,"N/A"),"")</f>
        <v/>
      </c>
      <c r="N61" s="234"/>
      <c r="O61" s="263"/>
      <c r="P61" s="256" t="str">
        <f>IF(emean="","",IF(cmean="","",emean-cmean))</f>
        <v/>
      </c>
      <c r="Q61" s="248"/>
      <c r="R61" s="361"/>
      <c r="S61" s="362"/>
      <c r="T61" s="363"/>
      <c r="U61" s="97"/>
    </row>
    <row r="62" spans="1:24" ht="12.75" customHeight="1" thickBot="1" x14ac:dyDescent="0.3">
      <c r="A62" s="320"/>
      <c r="B62" s="97"/>
      <c r="C62" s="97"/>
      <c r="D62" s="148" t="str">
        <f>ci &amp; "% CIs"</f>
        <v>95% CIs</v>
      </c>
      <c r="E62" s="137"/>
      <c r="F62" s="249" t="str">
        <f>IF(AND(ese="",esdev=""),"",IF(emean="","",emean - zscore*IF(ese&gt;0,ese,esdev/SQRT(egfollow))))</f>
        <v/>
      </c>
      <c r="G62" s="218" t="str">
        <f>IF(F62&lt;&gt;H62,"to","")</f>
        <v/>
      </c>
      <c r="H62" s="250" t="str">
        <f>IF(AND(ese="",esdev=""),"",IF(emean="","",emean + zscore*IF(ese&gt;0,ese,esdev/SQRT(egfollow))))</f>
        <v/>
      </c>
      <c r="I62" s="265" t="str">
        <f>IF(AND(cse="",csdev=""),"",IF(cmean="","",cmean-zscore*IF(cse&gt;0,cse,csdev/SQRT(cgfollow))))</f>
        <v/>
      </c>
      <c r="J62" s="218" t="str">
        <f>IF(I62&lt;&gt;K62,"to","")</f>
        <v/>
      </c>
      <c r="K62" s="266" t="str">
        <f>IF(AND(cse="",csdev=""),"",IF(cmean="","",cmean + zscore*IF(cse&gt;0,cse,csdev/SQRT(cgfollow))))</f>
        <v/>
      </c>
      <c r="L62" s="251" t="str">
        <f>IF(OR(AND(ese="",esdev=""),AND(cse="",csdev="")),"",IF(cmean="","",IF(rm="N/A","N/A",MAX(0,rm-(TINV((100-ci)/100,egfollow+cgfollow-2)*rm*SQRT(IF(ese&gt;0,ese,IF(esdev&gt;0,esdev/SQRT(egfollow),))^2/meg^2+IF(cse&gt;0,cse,IF(csdev&gt;0,csdev/SQRT(cgfollow),))^2/mcg^2))))))</f>
        <v/>
      </c>
      <c r="M62" s="218" t="str">
        <f>IF(L62&lt;&gt;N62,"to","")</f>
        <v/>
      </c>
      <c r="N62" s="250" t="str">
        <f>IF(OR(AND(ese="",esdev=""),AND(cse="",csdev="")),"",IF(cmean="","",IF(rm="N/A","N/A",rm +(TINV((100-ci)/100,egfollow+cgfollow-2)*rm*SQRT(IF(ese&gt;0,ese,IF(esdev&gt;0,esdev/SQRT(egfollow),))^2/meg^2 + IF(cse&gt;0,cse,IF(csdev&gt;0,csdev/SQRT(cgfollow),))^2/mcg^2)))))</f>
        <v/>
      </c>
      <c r="O62" s="265" t="str">
        <f>IF(OR(AND(ese="",esdev=""),AND(cse="",csdev="")),"",IF(cmean="","",md -(TINV((100-ci)/100,egfollow+cgfollow-2)*SQRT(IF(ese&gt;0,ese,IF(esdev&gt;0,esdev/SQRT(egfollow),))^2 + IF(cse&gt;0,cse,IF(csdev&gt;0,csdev/SQRT(cgfollow),))^2))))</f>
        <v/>
      </c>
      <c r="P62" s="218" t="str">
        <f>IF(O62&lt;&gt;Q62,"to","")</f>
        <v/>
      </c>
      <c r="Q62" s="266" t="str">
        <f>IF(OR(AND(ese="",esdev=""),AND(cse="",csdev="")),"",IF(cmean="","",md +(TINV((100-ci)/100,egfollow+cgfollow-2)*SQRT(IF(ese&gt;0,ese,IF(esdev&gt;0,esdev/SQRT(egfollow),))^2 + IF(cse&gt;0,cse,IF(csdev&gt;0,csdev/SQRT(cgfollow),))^2))))</f>
        <v/>
      </c>
      <c r="R62" s="361"/>
      <c r="S62" s="362"/>
      <c r="T62" s="363"/>
      <c r="U62" s="97"/>
    </row>
    <row r="63" spans="1:24" ht="12.75" customHeight="1" x14ac:dyDescent="0.25">
      <c r="A63" s="94"/>
      <c r="B63" s="94"/>
      <c r="C63" s="94"/>
      <c r="D63" s="94"/>
      <c r="E63" s="94"/>
      <c r="F63" s="94"/>
      <c r="G63" s="94"/>
      <c r="H63" s="94"/>
      <c r="I63" s="94"/>
      <c r="J63" s="94"/>
      <c r="K63" s="94"/>
      <c r="L63" s="94"/>
      <c r="M63" s="94"/>
      <c r="N63" s="94"/>
      <c r="O63" s="94"/>
      <c r="P63" s="94" t="s">
        <v>40</v>
      </c>
      <c r="Q63" s="291" t="s">
        <v>41</v>
      </c>
      <c r="R63" s="291"/>
      <c r="S63" s="291"/>
      <c r="T63" s="291"/>
      <c r="V63" s="103"/>
      <c r="W63" s="103"/>
      <c r="X63" s="103"/>
    </row>
    <row r="64" spans="1:24" s="103" customFormat="1" ht="13.2" x14ac:dyDescent="0.25"/>
    <row r="65" spans="22:24" s="103" customFormat="1" ht="13.2" x14ac:dyDescent="0.25"/>
    <row r="66" spans="22:24" s="103" customFormat="1" ht="13.2" x14ac:dyDescent="0.25"/>
    <row r="67" spans="22:24" s="103" customFormat="1" ht="13.2" x14ac:dyDescent="0.25"/>
    <row r="68" spans="22:24" s="103" customFormat="1" ht="13.2" x14ac:dyDescent="0.25"/>
    <row r="69" spans="22:24" s="103" customFormat="1" ht="13.2" x14ac:dyDescent="0.25"/>
    <row r="70" spans="22:24" s="103" customFormat="1" x14ac:dyDescent="0.25">
      <c r="V70" s="96"/>
      <c r="W70" s="96"/>
      <c r="X70" s="96"/>
    </row>
    <row r="71" spans="22:24" s="103" customFormat="1" x14ac:dyDescent="0.25">
      <c r="V71" s="96"/>
      <c r="W71" s="96"/>
      <c r="X71" s="96"/>
    </row>
    <row r="72" spans="22:24" s="103" customFormat="1" x14ac:dyDescent="0.25">
      <c r="V72" s="96"/>
      <c r="W72" s="96"/>
      <c r="X72" s="96"/>
    </row>
  </sheetData>
  <sheetProtection sheet="1" objects="1" scenarios="1" selectLockedCells="1"/>
  <mergeCells count="49">
    <mergeCell ref="Q63:T63"/>
    <mergeCell ref="L53:N53"/>
    <mergeCell ref="O53:Q53"/>
    <mergeCell ref="R54:T54"/>
    <mergeCell ref="C55:D55"/>
    <mergeCell ref="V57:W59"/>
    <mergeCell ref="C58:D58"/>
    <mergeCell ref="A51:A62"/>
    <mergeCell ref="F51:K51"/>
    <mergeCell ref="L51:Q51"/>
    <mergeCell ref="R51:T53"/>
    <mergeCell ref="F52:H52"/>
    <mergeCell ref="I52:K52"/>
    <mergeCell ref="L52:N52"/>
    <mergeCell ref="O52:Q52"/>
    <mergeCell ref="F53:H53"/>
    <mergeCell ref="I53:K53"/>
    <mergeCell ref="R60:T62"/>
    <mergeCell ref="C61:D61"/>
    <mergeCell ref="A47:A49"/>
    <mergeCell ref="A16:A31"/>
    <mergeCell ref="D16:G16"/>
    <mergeCell ref="J16:M16"/>
    <mergeCell ref="P16:T19"/>
    <mergeCell ref="D17:G17"/>
    <mergeCell ref="J17:M17"/>
    <mergeCell ref="P20:T20"/>
    <mergeCell ref="P21:T21"/>
    <mergeCell ref="A32:A46"/>
    <mergeCell ref="D32:F32"/>
    <mergeCell ref="D33:F34"/>
    <mergeCell ref="D40:F40"/>
    <mergeCell ref="D41:F42"/>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9"/>
  <dataValidations count="26">
    <dataValidation allowBlank="1" showInputMessage="1" showErrorMessage="1" promptTitle="Participant subgroup" prompt="Enter here brief description of the Participant group, if participants have been stratified into different groups prior to allocation to E and C (e.g. high or low risk of study outcome)" sqref="K12:N12"/>
    <dataValidation allowBlank="1" showInputMessage="1" showErrorMessage="1" promptTitle="Comparison" prompt="Enter here brief description of comparison factor (e.g. non-smokers, comparison prognostic marker)" sqref="J17:M17"/>
    <dataValidation allowBlank="1" showInputMessage="1" showErrorMessage="1" promptTitle="Exposure" prompt="Enter here brief description of exposure factor (e.g. smoking, prognostic marker)" sqref="D17:G17"/>
    <dataValidation type="list" showInputMessage="1" showErrorMessage="1" sqref="G50">
      <formula1>"90,95,99"</formula1>
    </dataValidation>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 allowBlank="1" showInputMessage="1" showErrorMessage="1" errorTitle="Invalid entry" error="Value must be a whole number greater than 20" promptTitle="Participant population" prompt="Enter total number of participants enrolled in the study who were allocated either the Exposure or Comparison Groups." sqref="H12:I12">
      <formula1>20</formula1>
    </dataValidation>
    <dataValidation allowBlank="1" showInputMessage="1" showErrorMessage="1" promptTitle="Report occurences per..." prompt="Enter appropriate number for reporting, such as per x persons, or per x person-years etc, e.g. 100, 1000, 10 000 etc._x000a_If nothing entered, results will show per participant. _x000a__x000a_For a percentage, choose 100." sqref="H48"/>
    <dataValidation type="decimal" allowBlank="1" showInputMessage="1" showErrorMessage="1" errorTitle="Invalid entry" error="Must be a number" promptTitle="Standard error" prompt="Enter either standard error (SE)  here, or standard deviation (SD) in the line above." sqref="H45:I45">
      <formula1>-500000</formula1>
      <formula2>500000</formula2>
    </dataValidation>
    <dataValidation type="decimal" allowBlank="1" showInputMessage="1" showErrorMessage="1" errorTitle="Invalid entry" error="Must be a number" promptTitle="Mean" prompt="Enter the mean of the outcome measure for the comparison group." sqref="I43">
      <formula1>-500000</formula1>
      <formula2>500000</formula2>
    </dataValidation>
    <dataValidation type="decimal" allowBlank="1" showInputMessage="1" showErrorMessage="1" errorTitle="Invalid entry" error="Must be a number" promptTitle="Standard deviation" prompt="Enter either standard deviation (SD) here, or standard error (SE) in the line below." sqref="H44:I44">
      <formula1>-500000</formula1>
      <formula2>500000</formula2>
    </dataValidation>
    <dataValidation type="decimal" allowBlank="1" showInputMessage="1" showErrorMessage="1" errorTitle="Invalid entry" error="Must be a number" promptTitle="Mean" prompt="Enter the mean of the outcome measure for the exposure group." sqref="H43">
      <formula1>-500000</formula1>
      <formula2>500000</formula2>
    </dataValidation>
    <dataValidation allowBlank="1" showInputMessage="1" showErrorMessage="1" promptTitle="Participants without outcome" prompt="Entry is optional, not used for calculations." sqref="H38:I38"/>
    <dataValidation type="whole" allowBlank="1" showInputMessage="1" showErrorMessage="1" errorTitle="Invalid entry" error="Value must be a non-negative whole number and can't be greater than the number of CG participants who completed follow-up" promptTitle="Participants with outcomes" prompt="Enter the number of participants in the comparison group who have the outcome of interest. _x000a__x000a_It cannot be greater than the number completed follow-up." sqref="I35">
      <formula1>0</formula1>
      <formula2>cgfollow</formula2>
    </dataValidation>
    <dataValidation type="whole" allowBlank="1" showInputMessage="1" showErrorMessage="1" errorTitle="Invalid entry" error="Value must be a non-negative whole number and can't be greater than the number of EG participants who completed follow-up" promptTitle="Participants with outcomes" prompt="Enter the number of participants in the exposed group who have the outcome of interest._x000a_ _x000a_It cannot be greater than the number completed follow-up." sqref="H35">
      <formula1>0</formula1>
      <formula2>egfollow</formula2>
    </dataValidation>
    <dataValidation allowBlank="1" showInputMessage="1" showErrorMessage="1" promptTitle="Which outcome" prompt="State the numerical outcome being analysed here." sqref="D41:F42"/>
    <dataValidation allowBlank="1" showInputMessage="1" showErrorMessage="1" promptTitle="Which outcome" prompt="State the categorical outcome being analysed here." sqref="D33:F34"/>
    <dataValidation type="whole" allowBlank="1" showInputMessage="1" showErrorMessage="1" errorTitle="Invalid entry" error="Value must be a non-negative whole number and can't be greater than the total CG participants" promptTitle="Lost during follow-up" prompt="Enter here those who were allocated to comparison group, but were lost to follow-up." sqref="I28">
      <formula1>0</formula1>
      <formula2>I19</formula2>
    </dataValidation>
    <dataValidation type="whole" allowBlank="1" showInputMessage="1" showErrorMessage="1" errorTitle="Invalid entry" error="Value must be a non-negative whole number and can't be greater than the total EG participants" promptTitle="Lost during follow-up" prompt="Enter here those who were allocated to exposure group, but were lost to follow-up." sqref="H28">
      <formula1>0</formula1>
      <formula2>H19</formula2>
    </dataValidation>
    <dataValidation type="whole" allowBlank="1" showInputMessage="1" showErrorMessage="1" errorTitle="Invalid entry" error="Value must be a non-negative whole number and can't be greater than the total CG participants" promptTitle="Completed follow-up" prompt="Enter the number who were allocated to the comparison group and completed follow-up._x000a__x000a_If person-time is given as the denominator, enter that number here, and set time (below) to 1.0." sqref="I25">
      <formula1>0</formula1>
      <formula2>I19</formula2>
    </dataValidation>
    <dataValidation type="whole" allowBlank="1" showInputMessage="1" showErrorMessage="1" errorTitle="Invalid entry" error="Value must be a non-negative whole number and can't be greater than the total EG participants" promptTitle="Completed follow-up" prompt="Enter the number who were allocated the exposure group who completed follow-up._x000a__x000a_If person-time is given as the denominator, enter that number here, and set time (below) to 1.0." sqref="H25">
      <formula1>0</formula1>
      <formula2>H19</formula2>
    </dataValidation>
    <dataValidation type="whole" allowBlank="1" showErrorMessage="1" errorTitle="Invalid entry" error="Value must be a non-negative whole number and can't be greater than the total CG participants" promptTitle="Dropped pre-intervention" prompt="Enter here the number allocated to the comparison group who did not initiate the comparison group intervention." sqref="I22">
      <formula1>0</formula1>
      <formula2>I19</formula2>
    </dataValidation>
    <dataValidation type="whole" allowBlank="1" showErrorMessage="1" errorTitle="Invalid entry" error="Value must be a non-negative whole number and can't be greater than the total EG participants" promptTitle="Dropped pre-intervention" prompt="Enter here the number allocated to the exposure group who did not initiate the exposure group intervention._x000a_" sqref="H22">
      <formula1>0</formula1>
      <formula2>H19</formula2>
    </dataValidation>
    <dataValidation type="whole" allowBlank="1" showInputMessage="1" showErrorMessage="1" errorTitle="Invalid entry" error="Value must be a positive whole number and not greater than the total participant population" promptTitle="Comparison Group (CG)" prompt="Enter the number who were allocated to the comparison group, whether or not they completed follow-up." sqref="I19">
      <formula1>0</formula1>
      <formula2>H12</formula2>
    </dataValidation>
    <dataValidation type="whole" allowBlank="1" showInputMessage="1" showErrorMessage="1" errorTitle="Invalid entry" error="Value must be a positive whole number and not greater than the total participant population" promptTitle="Exposure Group (EG)" prompt="Enter the number who were allocated to the exposure group, whether or not they completed follow-up." sqref="H19">
      <formula1>0</formula1>
      <formula2>H12</formula2>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104</vt:i4>
      </vt:variant>
    </vt:vector>
  </HeadingPairs>
  <TitlesOfParts>
    <vt:vector size="108" baseType="lpstr">
      <vt:lpstr>Analysis 1</vt:lpstr>
      <vt:lpstr>Analysis 2</vt:lpstr>
      <vt:lpstr>Analysis 3</vt:lpstr>
      <vt:lpstr>Analysis 4</vt:lpstr>
      <vt:lpstr>'Analysis 1'!aa</vt:lpstr>
      <vt:lpstr>'Analysis 2'!aa</vt:lpstr>
      <vt:lpstr>'Analysis 3'!aa</vt:lpstr>
      <vt:lpstr>'Analysis 4'!aa</vt:lpstr>
      <vt:lpstr>'Analysis 1'!bb</vt:lpstr>
      <vt:lpstr>'Analysis 2'!bb</vt:lpstr>
      <vt:lpstr>'Analysis 3'!bb</vt:lpstr>
      <vt:lpstr>'Analysis 4'!bb</vt:lpstr>
      <vt:lpstr>'Analysis 1'!cc</vt:lpstr>
      <vt:lpstr>'Analysis 2'!cc</vt:lpstr>
      <vt:lpstr>'Analysis 3'!cc</vt:lpstr>
      <vt:lpstr>'Analysis 4'!cc</vt:lpstr>
      <vt:lpstr>'Analysis 1'!cgall</vt:lpstr>
      <vt:lpstr>'Analysis 2'!cgall</vt:lpstr>
      <vt:lpstr>'Analysis 3'!cgall</vt:lpstr>
      <vt:lpstr>'Analysis 4'!cgall</vt:lpstr>
      <vt:lpstr>'Analysis 1'!cgfollow</vt:lpstr>
      <vt:lpstr>'Analysis 2'!cgfollow</vt:lpstr>
      <vt:lpstr>'Analysis 3'!cgfollow</vt:lpstr>
      <vt:lpstr>'Analysis 4'!cgfollow</vt:lpstr>
      <vt:lpstr>'Analysis 1'!ci</vt:lpstr>
      <vt:lpstr>'Analysis 2'!ci</vt:lpstr>
      <vt:lpstr>'Analysis 3'!ci</vt:lpstr>
      <vt:lpstr>'Analysis 4'!ci</vt:lpstr>
      <vt:lpstr>'Analysis 1'!cmean</vt:lpstr>
      <vt:lpstr>'Analysis 2'!cmean</vt:lpstr>
      <vt:lpstr>'Analysis 3'!cmean</vt:lpstr>
      <vt:lpstr>'Analysis 4'!cmean</vt:lpstr>
      <vt:lpstr>'Analysis 1'!csdev</vt:lpstr>
      <vt:lpstr>'Analysis 2'!csdev</vt:lpstr>
      <vt:lpstr>'Analysis 3'!csdev</vt:lpstr>
      <vt:lpstr>'Analysis 4'!csdev</vt:lpstr>
      <vt:lpstr>'Analysis 1'!cse</vt:lpstr>
      <vt:lpstr>'Analysis 2'!cse</vt:lpstr>
      <vt:lpstr>'Analysis 3'!cse</vt:lpstr>
      <vt:lpstr>'Analysis 4'!cse</vt:lpstr>
      <vt:lpstr>'Analysis 1'!dd</vt:lpstr>
      <vt:lpstr>'Analysis 2'!dd</vt:lpstr>
      <vt:lpstr>'Analysis 3'!dd</vt:lpstr>
      <vt:lpstr>'Analysis 4'!dd</vt:lpstr>
      <vt:lpstr>'Analysis 1'!egall</vt:lpstr>
      <vt:lpstr>'Analysis 2'!egall</vt:lpstr>
      <vt:lpstr>'Analysis 3'!egall</vt:lpstr>
      <vt:lpstr>'Analysis 4'!egall</vt:lpstr>
      <vt:lpstr>'Analysis 1'!egfollow</vt:lpstr>
      <vt:lpstr>'Analysis 2'!egfollow</vt:lpstr>
      <vt:lpstr>'Analysis 3'!egfollow</vt:lpstr>
      <vt:lpstr>'Analysis 4'!egfollow</vt:lpstr>
      <vt:lpstr>'Analysis 1'!emean</vt:lpstr>
      <vt:lpstr>'Analysis 2'!emean</vt:lpstr>
      <vt:lpstr>'Analysis 3'!emean</vt:lpstr>
      <vt:lpstr>'Analysis 4'!emean</vt:lpstr>
      <vt:lpstr>'Analysis 1'!esdev</vt:lpstr>
      <vt:lpstr>'Analysis 2'!esdev</vt:lpstr>
      <vt:lpstr>'Analysis 3'!esdev</vt:lpstr>
      <vt:lpstr>'Analysis 4'!esdev</vt:lpstr>
      <vt:lpstr>'Analysis 1'!ese</vt:lpstr>
      <vt:lpstr>'Analysis 2'!ese</vt:lpstr>
      <vt:lpstr>'Analysis 3'!ese</vt:lpstr>
      <vt:lpstr>'Analysis 4'!ese</vt:lpstr>
      <vt:lpstr>'Analysis 1'!ittcgo</vt:lpstr>
      <vt:lpstr>'Analysis 2'!ittcgo</vt:lpstr>
      <vt:lpstr>'Analysis 3'!ittcgo</vt:lpstr>
      <vt:lpstr>'Analysis 4'!ittcgo</vt:lpstr>
      <vt:lpstr>'Analysis 1'!ittego</vt:lpstr>
      <vt:lpstr>'Analysis 2'!ittego</vt:lpstr>
      <vt:lpstr>'Analysis 3'!ittego</vt:lpstr>
      <vt:lpstr>'Analysis 4'!ittego</vt:lpstr>
      <vt:lpstr>'Analysis 1'!mcg</vt:lpstr>
      <vt:lpstr>'Analysis 2'!mcg</vt:lpstr>
      <vt:lpstr>'Analysis 3'!mcg</vt:lpstr>
      <vt:lpstr>'Analysis 4'!mcg</vt:lpstr>
      <vt:lpstr>'Analysis 1'!md</vt:lpstr>
      <vt:lpstr>'Analysis 2'!md</vt:lpstr>
      <vt:lpstr>'Analysis 3'!md</vt:lpstr>
      <vt:lpstr>'Analysis 4'!md</vt:lpstr>
      <vt:lpstr>'Analysis 1'!meg</vt:lpstr>
      <vt:lpstr>'Analysis 2'!meg</vt:lpstr>
      <vt:lpstr>'Analysis 3'!meg</vt:lpstr>
      <vt:lpstr>'Analysis 4'!meg</vt:lpstr>
      <vt:lpstr>'Analysis 1'!otcgo</vt:lpstr>
      <vt:lpstr>'Analysis 2'!otcgo</vt:lpstr>
      <vt:lpstr>'Analysis 3'!otcgo</vt:lpstr>
      <vt:lpstr>'Analysis 4'!otcgo</vt:lpstr>
      <vt:lpstr>'Analysis 1'!otego</vt:lpstr>
      <vt:lpstr>'Analysis 2'!otego</vt:lpstr>
      <vt:lpstr>'Analysis 3'!otego</vt:lpstr>
      <vt:lpstr>'Analysis 4'!otego</vt:lpstr>
      <vt:lpstr>'Analysis 1'!per</vt:lpstr>
      <vt:lpstr>'Analysis 2'!per</vt:lpstr>
      <vt:lpstr>'Analysis 3'!per</vt:lpstr>
      <vt:lpstr>'Analysis 4'!per</vt:lpstr>
      <vt:lpstr>'Analysis 1'!Print_Area</vt:lpstr>
      <vt:lpstr>'Analysis 2'!Print_Area</vt:lpstr>
      <vt:lpstr>'Analysis 3'!Print_Area</vt:lpstr>
      <vt:lpstr>'Analysis 4'!Print_Area</vt:lpstr>
      <vt:lpstr>'Analysis 1'!rm</vt:lpstr>
      <vt:lpstr>'Analysis 2'!rm</vt:lpstr>
      <vt:lpstr>'Analysis 3'!rm</vt:lpstr>
      <vt:lpstr>'Analysis 4'!rm</vt:lpstr>
      <vt:lpstr>'Analysis 1'!zscore</vt:lpstr>
      <vt:lpstr>'Analysis 2'!zscore</vt:lpstr>
      <vt:lpstr>'Analysis 3'!zscore</vt:lpstr>
      <vt:lpstr>'Analysis 4'!zscore</vt:lpstr>
    </vt:vector>
  </TitlesOfParts>
  <Company>The University of Auckland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E Warren</dc:creator>
  <cp:lastModifiedBy>aihara</cp:lastModifiedBy>
  <cp:lastPrinted>2012-01-31T21:44:53Z</cp:lastPrinted>
  <dcterms:created xsi:type="dcterms:W3CDTF">2011-09-25T22:43:16Z</dcterms:created>
  <dcterms:modified xsi:type="dcterms:W3CDTF">2013-04-26T05:50:10Z</dcterms:modified>
</cp:coreProperties>
</file>